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foundation.sharepoint.com/proj/Infectious Diseases ID/43101 CBO/TBD CBO CoAg Planning/RFP Content Management/"/>
    </mc:Choice>
  </mc:AlternateContent>
  <xr:revisionPtr revIDLastSave="27" documentId="8_{B96A759C-AF3B-4DBC-B7E6-77DFB0138E5B}" xr6:coauthVersionLast="47" xr6:coauthVersionMax="47" xr10:uidLastSave="{A1D757B0-441E-4729-A44A-80C92B9F776B}"/>
  <bookViews>
    <workbookView xWindow="-110" yWindow="-110" windowWidth="19420" windowHeight="11620" xr2:uid="{00000000-000D-0000-FFFF-FFFF00000000}"/>
  </bookViews>
  <sheets>
    <sheet name="Asset Tracking Form" sheetId="1" r:id="rId1"/>
    <sheet name="Dropdown Menus" sheetId="2" r:id="rId2"/>
    <sheet name="Tag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6" i="3" l="1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</calcChain>
</file>

<file path=xl/sharedStrings.xml><?xml version="1.0" encoding="utf-8"?>
<sst xmlns="http://schemas.openxmlformats.org/spreadsheetml/2006/main" count="190" uniqueCount="183">
  <si>
    <t>CDC Foundation Resource Hub</t>
  </si>
  <si>
    <t>ASSET NAME
(open input)</t>
  </si>
  <si>
    <t>FILE NAME
(open input)</t>
  </si>
  <si>
    <t>FILE URL</t>
  </si>
  <si>
    <t>CONTENT TYPE
(dropdown select)</t>
  </si>
  <si>
    <t>GEOGRAPHY
(dropdown select)</t>
  </si>
  <si>
    <t>TOPICS (dropdown select)</t>
  </si>
  <si>
    <t>LANGUAGE
(dropdown select)</t>
  </si>
  <si>
    <t>ADDITIONAL TAXONOMY FIELD 1</t>
  </si>
  <si>
    <t>DESCRIPTION</t>
  </si>
  <si>
    <t>"Sample Asset Name"</t>
  </si>
  <si>
    <t>SampleAssetName.pdf</t>
  </si>
  <si>
    <t>addurlhere.pdf.org</t>
  </si>
  <si>
    <t>Educational Factsheet</t>
  </si>
  <si>
    <t>Nationwide</t>
  </si>
  <si>
    <t>COVID 19 PCR Testing</t>
  </si>
  <si>
    <t>English</t>
  </si>
  <si>
    <t>Video</t>
  </si>
  <si>
    <t>CONTENT TYPE</t>
  </si>
  <si>
    <t>GEOGRAPHY</t>
  </si>
  <si>
    <t>TOPIC</t>
  </si>
  <si>
    <t>LANGUAGE</t>
  </si>
  <si>
    <t>Vaccine(s)</t>
  </si>
  <si>
    <t>South</t>
  </si>
  <si>
    <t>Testing</t>
  </si>
  <si>
    <t>Spanish</t>
  </si>
  <si>
    <t>Image</t>
  </si>
  <si>
    <t>Northeast</t>
  </si>
  <si>
    <t>Antibody(ies)</t>
  </si>
  <si>
    <t>Bilingual</t>
  </si>
  <si>
    <t>Brochure</t>
  </si>
  <si>
    <t>Midwest</t>
  </si>
  <si>
    <t>Influenza (flu)</t>
  </si>
  <si>
    <t xml:space="preserve">Graphic </t>
  </si>
  <si>
    <t>Southwest</t>
  </si>
  <si>
    <t>COVID-19</t>
  </si>
  <si>
    <t>West Coast</t>
  </si>
  <si>
    <t>Mask(s)</t>
  </si>
  <si>
    <t>Delta Variant</t>
  </si>
  <si>
    <t>vaccination</t>
  </si>
  <si>
    <t>vaccinations</t>
  </si>
  <si>
    <t>vaccine confidence</t>
  </si>
  <si>
    <t>mask</t>
  </si>
  <si>
    <t>travel</t>
  </si>
  <si>
    <t>handwashing</t>
  </si>
  <si>
    <t>travel restrictions</t>
  </si>
  <si>
    <t xml:space="preserve">social distancing </t>
  </si>
  <si>
    <t>hand sanitizer</t>
  </si>
  <si>
    <t>symptoms</t>
  </si>
  <si>
    <t>asymptomatic</t>
  </si>
  <si>
    <t xml:space="preserve">symptom </t>
  </si>
  <si>
    <t>protect communities</t>
  </si>
  <si>
    <t>employment</t>
  </si>
  <si>
    <t>mandate</t>
  </si>
  <si>
    <t>workplace</t>
  </si>
  <si>
    <t>providers</t>
  </si>
  <si>
    <t>covid-19</t>
  </si>
  <si>
    <t xml:space="preserve">coronavirus </t>
  </si>
  <si>
    <t>vaccination site</t>
  </si>
  <si>
    <t xml:space="preserve">face covering </t>
  </si>
  <si>
    <t>treatment</t>
  </si>
  <si>
    <t>antibodies</t>
  </si>
  <si>
    <t>high-risk</t>
  </si>
  <si>
    <t>infant</t>
  </si>
  <si>
    <t>children</t>
  </si>
  <si>
    <t>adolescent</t>
  </si>
  <si>
    <t>school age</t>
  </si>
  <si>
    <t>young adult</t>
  </si>
  <si>
    <t>older adult</t>
  </si>
  <si>
    <t>disability</t>
  </si>
  <si>
    <t>co-morbidity</t>
  </si>
  <si>
    <t xml:space="preserve">positive </t>
  </si>
  <si>
    <t>antigen</t>
  </si>
  <si>
    <t>covid-19 test</t>
  </si>
  <si>
    <t>negative</t>
  </si>
  <si>
    <t>safe</t>
  </si>
  <si>
    <t>effective</t>
  </si>
  <si>
    <t>hygiene</t>
  </si>
  <si>
    <t>6 feet</t>
  </si>
  <si>
    <t>immigrant</t>
  </si>
  <si>
    <t>refugee</t>
  </si>
  <si>
    <t>Hispanic</t>
  </si>
  <si>
    <t>Latin</t>
  </si>
  <si>
    <t>Latina</t>
  </si>
  <si>
    <t>Latino</t>
  </si>
  <si>
    <t>African American</t>
  </si>
  <si>
    <t xml:space="preserve">flu </t>
  </si>
  <si>
    <t>influenza</t>
  </si>
  <si>
    <t>pregnant</t>
  </si>
  <si>
    <t>infertility</t>
  </si>
  <si>
    <t>fertility</t>
  </si>
  <si>
    <t>breastfeed</t>
  </si>
  <si>
    <t>breastfeeding</t>
  </si>
  <si>
    <t>allergies</t>
  </si>
  <si>
    <t>cold</t>
  </si>
  <si>
    <t>allergic reaction</t>
  </si>
  <si>
    <t>photo</t>
  </si>
  <si>
    <t>toolkit</t>
  </si>
  <si>
    <t>syringe</t>
  </si>
  <si>
    <t xml:space="preserve">vaccine </t>
  </si>
  <si>
    <t>vaccine campaign</t>
  </si>
  <si>
    <t xml:space="preserve">protect  </t>
  </si>
  <si>
    <t>safety</t>
  </si>
  <si>
    <t>skeptic</t>
  </si>
  <si>
    <t>hesitancy</t>
  </si>
  <si>
    <t>race</t>
  </si>
  <si>
    <t>racial</t>
  </si>
  <si>
    <t>convenience</t>
  </si>
  <si>
    <t>disparity</t>
  </si>
  <si>
    <t>gender</t>
  </si>
  <si>
    <t>demographics</t>
  </si>
  <si>
    <t>democratic</t>
  </si>
  <si>
    <t xml:space="preserve">republican </t>
  </si>
  <si>
    <t xml:space="preserve">other </t>
  </si>
  <si>
    <t>education</t>
  </si>
  <si>
    <t>college</t>
  </si>
  <si>
    <t>elementary</t>
  </si>
  <si>
    <t>public health</t>
  </si>
  <si>
    <t>clinic</t>
  </si>
  <si>
    <t>nurse</t>
  </si>
  <si>
    <t xml:space="preserve">physician </t>
  </si>
  <si>
    <t>insurance</t>
  </si>
  <si>
    <t xml:space="preserve">uninsured </t>
  </si>
  <si>
    <t>immigration status</t>
  </si>
  <si>
    <t>prevention</t>
  </si>
  <si>
    <t>mistrust</t>
  </si>
  <si>
    <t>policy</t>
  </si>
  <si>
    <t>anti-vaccine</t>
  </si>
  <si>
    <t>minority</t>
  </si>
  <si>
    <t>Espanola</t>
  </si>
  <si>
    <t xml:space="preserve">Asian </t>
  </si>
  <si>
    <t>severe</t>
  </si>
  <si>
    <t>death</t>
  </si>
  <si>
    <t xml:space="preserve">vulnerability </t>
  </si>
  <si>
    <t>preventable deaths</t>
  </si>
  <si>
    <t xml:space="preserve">racism </t>
  </si>
  <si>
    <t>healthcare</t>
  </si>
  <si>
    <t>south</t>
  </si>
  <si>
    <t>southwest</t>
  </si>
  <si>
    <t>north</t>
  </si>
  <si>
    <t>northwest</t>
  </si>
  <si>
    <t>Alaska</t>
  </si>
  <si>
    <t>Hawaii</t>
  </si>
  <si>
    <t xml:space="preserve">East </t>
  </si>
  <si>
    <t>West</t>
  </si>
  <si>
    <t>Puerto Rico</t>
  </si>
  <si>
    <t>Guam</t>
  </si>
  <si>
    <t xml:space="preserve">Tribal territory </t>
  </si>
  <si>
    <t xml:space="preserve">American Indian </t>
  </si>
  <si>
    <t>plane</t>
  </si>
  <si>
    <t xml:space="preserve">vacation </t>
  </si>
  <si>
    <t xml:space="preserve">trip </t>
  </si>
  <si>
    <t>school</t>
  </si>
  <si>
    <t>church</t>
  </si>
  <si>
    <t xml:space="preserve">synagogue </t>
  </si>
  <si>
    <t>mosque</t>
  </si>
  <si>
    <t>leaders</t>
  </si>
  <si>
    <t xml:space="preserve">leader </t>
  </si>
  <si>
    <t>learning community</t>
  </si>
  <si>
    <t>town</t>
  </si>
  <si>
    <t>city</t>
  </si>
  <si>
    <t>health center</t>
  </si>
  <si>
    <t>state</t>
  </si>
  <si>
    <t>flyer</t>
  </si>
  <si>
    <t>factsheet</t>
  </si>
  <si>
    <t>video</t>
  </si>
  <si>
    <t>social media</t>
  </si>
  <si>
    <t>communication</t>
  </si>
  <si>
    <t>delta</t>
  </si>
  <si>
    <t>surveys</t>
  </si>
  <si>
    <t>audio</t>
  </si>
  <si>
    <t>graphics</t>
  </si>
  <si>
    <t>webinars</t>
  </si>
  <si>
    <t>photos</t>
  </si>
  <si>
    <t>reports</t>
  </si>
  <si>
    <t>whitepapers</t>
  </si>
  <si>
    <t>journals</t>
  </si>
  <si>
    <t>news</t>
  </si>
  <si>
    <t>Black</t>
  </si>
  <si>
    <t>Latinx</t>
  </si>
  <si>
    <t>Current Asset Tracking Form</t>
  </si>
  <si>
    <t>Proposed List of Tags</t>
  </si>
  <si>
    <t>Dropdown Menus for Cateloging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</si>
</sst>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top"/>
    </xf>
    <xf numFmtId="0" fontId="2" fillId="2" borderId="0" xfId="0" applyFont="1" applyFill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1" fillId="0" borderId="0" xfId="0" applyFont="1"/>
    <xf numFmtId="0" fontId="3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2"/>
  <sheetViews>
    <sheetView tabSelected="1" workbookViewId="0">
      <selection activeCell="A2" sqref="A2:B2"/>
    </sheetView>
  </sheetViews>
  <sheetFormatPr defaultColWidth="9.1796875" defaultRowHeight="14" x14ac:dyDescent="0.3"/>
  <cols>
    <col min="1" max="1" width="27" style="1" customWidth="1"/>
    <col min="2" max="2" width="22.81640625" style="1" customWidth="1"/>
    <col min="3" max="3" width="17.54296875" style="1" customWidth="1"/>
    <col min="4" max="4" width="20" style="1" customWidth="1"/>
    <col min="5" max="5" width="18.08984375" style="1" customWidth="1"/>
    <col min="6" max="6" width="21.1796875" style="1" customWidth="1"/>
    <col min="7" max="7" width="18.6328125" style="1" customWidth="1"/>
    <col min="8" max="8" width="25.26953125" style="1" customWidth="1"/>
    <col min="9" max="9" width="19.1796875" style="1" customWidth="1"/>
    <col min="10" max="16384" width="9.1796875" style="1"/>
  </cols>
  <sheetData>
    <row r="1" spans="1:9" s="3" customFormat="1" ht="23" x14ac:dyDescent="0.5">
      <c r="A1" s="15" t="s">
        <v>0</v>
      </c>
      <c r="B1" s="15"/>
      <c r="C1" s="12"/>
    </row>
    <row r="2" spans="1:9" x14ac:dyDescent="0.3">
      <c r="A2" s="16" t="s">
        <v>180</v>
      </c>
      <c r="B2" s="16"/>
      <c r="C2" s="13"/>
    </row>
    <row r="4" spans="1:9" s="5" customFormat="1" ht="30.75" customHeight="1" x14ac:dyDescent="0.3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</row>
    <row r="5" spans="1:9" x14ac:dyDescent="0.3">
      <c r="A5" s="4" t="s">
        <v>10</v>
      </c>
      <c r="B5" s="4" t="s">
        <v>11</v>
      </c>
      <c r="C5" s="7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1:9" ht="14.5" x14ac:dyDescent="0.35">
      <c r="A6"/>
    </row>
    <row r="7" spans="1:9" ht="14.5" x14ac:dyDescent="0.35">
      <c r="A7"/>
    </row>
    <row r="8" spans="1:9" ht="14.5" x14ac:dyDescent="0.35">
      <c r="A8"/>
    </row>
    <row r="9" spans="1:9" ht="14.5" x14ac:dyDescent="0.35">
      <c r="A9"/>
    </row>
    <row r="10" spans="1:9" ht="14.5" x14ac:dyDescent="0.35">
      <c r="A10"/>
    </row>
    <row r="11" spans="1:9" ht="14.5" x14ac:dyDescent="0.35">
      <c r="A11"/>
    </row>
    <row r="12" spans="1:9" ht="14.5" x14ac:dyDescent="0.35">
      <c r="A12"/>
    </row>
    <row r="13" spans="1:9" ht="14.5" x14ac:dyDescent="0.35">
      <c r="A13"/>
    </row>
    <row r="14" spans="1:9" ht="14.5" x14ac:dyDescent="0.35">
      <c r="A14"/>
    </row>
    <row r="15" spans="1:9" ht="14.5" x14ac:dyDescent="0.35">
      <c r="A15"/>
    </row>
    <row r="16" spans="1:9" ht="14.5" x14ac:dyDescent="0.35">
      <c r="A16"/>
    </row>
    <row r="17" spans="1:1" ht="14.5" x14ac:dyDescent="0.35">
      <c r="A17"/>
    </row>
    <row r="18" spans="1:1" ht="14.5" x14ac:dyDescent="0.35">
      <c r="A18"/>
    </row>
    <row r="19" spans="1:1" ht="14.5" x14ac:dyDescent="0.35">
      <c r="A19"/>
    </row>
    <row r="20" spans="1:1" ht="14.5" x14ac:dyDescent="0.35">
      <c r="A20"/>
    </row>
    <row r="21" spans="1:1" ht="14.5" x14ac:dyDescent="0.35">
      <c r="A21"/>
    </row>
    <row r="22" spans="1:1" ht="14.5" x14ac:dyDescent="0.35">
      <c r="A22"/>
    </row>
    <row r="23" spans="1:1" ht="14.5" x14ac:dyDescent="0.35">
      <c r="A23"/>
    </row>
    <row r="24" spans="1:1" ht="14.5" x14ac:dyDescent="0.35">
      <c r="A24"/>
    </row>
    <row r="25" spans="1:1" ht="14.5" x14ac:dyDescent="0.35">
      <c r="A25"/>
    </row>
    <row r="26" spans="1:1" ht="14.5" x14ac:dyDescent="0.35">
      <c r="A26"/>
    </row>
    <row r="27" spans="1:1" ht="14.5" x14ac:dyDescent="0.35">
      <c r="A27"/>
    </row>
    <row r="28" spans="1:1" ht="14.5" x14ac:dyDescent="0.35">
      <c r="A28"/>
    </row>
    <row r="29" spans="1:1" ht="14.5" x14ac:dyDescent="0.35">
      <c r="A29"/>
    </row>
    <row r="30" spans="1:1" ht="14.5" x14ac:dyDescent="0.35">
      <c r="A30"/>
    </row>
    <row r="31" spans="1:1" ht="14.5" x14ac:dyDescent="0.35">
      <c r="A31"/>
    </row>
    <row r="32" spans="1:1" ht="14.5" x14ac:dyDescent="0.35">
      <c r="A32"/>
    </row>
    <row r="33" spans="1:1" ht="14.5" x14ac:dyDescent="0.35">
      <c r="A33"/>
    </row>
    <row r="34" spans="1:1" ht="14.5" x14ac:dyDescent="0.35">
      <c r="A34"/>
    </row>
    <row r="35" spans="1:1" ht="14.5" x14ac:dyDescent="0.35">
      <c r="A35"/>
    </row>
    <row r="36" spans="1:1" ht="14.5" x14ac:dyDescent="0.35">
      <c r="A36"/>
    </row>
    <row r="37" spans="1:1" ht="14.5" x14ac:dyDescent="0.35">
      <c r="A37"/>
    </row>
    <row r="38" spans="1:1" ht="14.5" x14ac:dyDescent="0.35">
      <c r="A38"/>
    </row>
    <row r="39" spans="1:1" ht="14.5" x14ac:dyDescent="0.35">
      <c r="A39"/>
    </row>
    <row r="40" spans="1:1" ht="14.5" x14ac:dyDescent="0.35">
      <c r="A40"/>
    </row>
    <row r="41" spans="1:1" ht="14.5" x14ac:dyDescent="0.35">
      <c r="A41"/>
    </row>
    <row r="42" spans="1:1" ht="14.5" x14ac:dyDescent="0.35">
      <c r="A42"/>
    </row>
    <row r="43" spans="1:1" ht="14.5" x14ac:dyDescent="0.35">
      <c r="A43"/>
    </row>
    <row r="44" spans="1:1" ht="14.5" x14ac:dyDescent="0.35">
      <c r="A44"/>
    </row>
    <row r="45" spans="1:1" ht="14.5" x14ac:dyDescent="0.35">
      <c r="A45"/>
    </row>
    <row r="46" spans="1:1" ht="14.5" x14ac:dyDescent="0.35">
      <c r="A46"/>
    </row>
    <row r="47" spans="1:1" ht="14.5" x14ac:dyDescent="0.35">
      <c r="A47"/>
    </row>
    <row r="48" spans="1:1" ht="14.5" x14ac:dyDescent="0.35">
      <c r="A48"/>
    </row>
    <row r="49" spans="1:1" ht="14.5" x14ac:dyDescent="0.35">
      <c r="A49"/>
    </row>
    <row r="50" spans="1:1" ht="14.5" x14ac:dyDescent="0.35">
      <c r="A50"/>
    </row>
    <row r="51" spans="1:1" ht="14.5" x14ac:dyDescent="0.35">
      <c r="A51"/>
    </row>
    <row r="52" spans="1:1" ht="14.5" x14ac:dyDescent="0.35">
      <c r="A52"/>
    </row>
    <row r="53" spans="1:1" ht="14.5" x14ac:dyDescent="0.35">
      <c r="A53"/>
    </row>
    <row r="54" spans="1:1" ht="14.5" x14ac:dyDescent="0.35">
      <c r="A54"/>
    </row>
    <row r="55" spans="1:1" ht="14.5" x14ac:dyDescent="0.35">
      <c r="A55"/>
    </row>
    <row r="56" spans="1:1" ht="14.5" x14ac:dyDescent="0.35">
      <c r="A56"/>
    </row>
    <row r="57" spans="1:1" ht="14.5" x14ac:dyDescent="0.35">
      <c r="A57"/>
    </row>
    <row r="58" spans="1:1" ht="14.5" x14ac:dyDescent="0.35">
      <c r="A58"/>
    </row>
    <row r="59" spans="1:1" ht="14.5" x14ac:dyDescent="0.35">
      <c r="A59"/>
    </row>
    <row r="60" spans="1:1" ht="14.5" x14ac:dyDescent="0.35">
      <c r="A60"/>
    </row>
    <row r="61" spans="1:1" ht="14.5" x14ac:dyDescent="0.35">
      <c r="A61"/>
    </row>
    <row r="62" spans="1:1" ht="14.5" x14ac:dyDescent="0.35">
      <c r="A62"/>
    </row>
    <row r="63" spans="1:1" ht="14.5" x14ac:dyDescent="0.35">
      <c r="A63"/>
    </row>
    <row r="64" spans="1:1" ht="14.5" x14ac:dyDescent="0.35">
      <c r="A64"/>
    </row>
    <row r="65" spans="1:1" ht="14.5" x14ac:dyDescent="0.35">
      <c r="A65"/>
    </row>
    <row r="66" spans="1:1" ht="14.5" x14ac:dyDescent="0.35">
      <c r="A66"/>
    </row>
    <row r="67" spans="1:1" ht="14.5" x14ac:dyDescent="0.35">
      <c r="A67"/>
    </row>
    <row r="68" spans="1:1" ht="14.5" x14ac:dyDescent="0.35">
      <c r="A68"/>
    </row>
    <row r="69" spans="1:1" ht="14.5" x14ac:dyDescent="0.35">
      <c r="A69"/>
    </row>
    <row r="70" spans="1:1" ht="14.5" x14ac:dyDescent="0.35">
      <c r="A70"/>
    </row>
    <row r="71" spans="1:1" ht="14.5" x14ac:dyDescent="0.35">
      <c r="A71"/>
    </row>
    <row r="72" spans="1:1" ht="14.5" x14ac:dyDescent="0.35">
      <c r="A72"/>
    </row>
    <row r="73" spans="1:1" ht="14.5" x14ac:dyDescent="0.35">
      <c r="A73"/>
    </row>
    <row r="74" spans="1:1" ht="14.5" x14ac:dyDescent="0.35">
      <c r="A74"/>
    </row>
    <row r="75" spans="1:1" ht="14.5" x14ac:dyDescent="0.35">
      <c r="A75"/>
    </row>
    <row r="76" spans="1:1" ht="14.5" x14ac:dyDescent="0.35">
      <c r="A76"/>
    </row>
    <row r="77" spans="1:1" ht="14.5" x14ac:dyDescent="0.35">
      <c r="A77"/>
    </row>
    <row r="78" spans="1:1" ht="14.5" x14ac:dyDescent="0.35">
      <c r="A78"/>
    </row>
    <row r="79" spans="1:1" ht="14.5" x14ac:dyDescent="0.35">
      <c r="A79"/>
    </row>
    <row r="80" spans="1:1" ht="14.5" x14ac:dyDescent="0.35">
      <c r="A80"/>
    </row>
    <row r="81" spans="1:1" ht="14.5" x14ac:dyDescent="0.35">
      <c r="A81"/>
    </row>
    <row r="82" spans="1:1" ht="14.5" x14ac:dyDescent="0.35">
      <c r="A82"/>
    </row>
    <row r="83" spans="1:1" ht="14.5" x14ac:dyDescent="0.35">
      <c r="A83"/>
    </row>
    <row r="84" spans="1:1" ht="14.5" x14ac:dyDescent="0.35">
      <c r="A84"/>
    </row>
    <row r="85" spans="1:1" ht="14.5" x14ac:dyDescent="0.35">
      <c r="A85"/>
    </row>
    <row r="86" spans="1:1" ht="14.5" x14ac:dyDescent="0.35">
      <c r="A86"/>
    </row>
    <row r="87" spans="1:1" ht="14.5" x14ac:dyDescent="0.35">
      <c r="A87"/>
    </row>
    <row r="88" spans="1:1" ht="14.5" x14ac:dyDescent="0.35">
      <c r="A88"/>
    </row>
    <row r="89" spans="1:1" ht="14.5" x14ac:dyDescent="0.35">
      <c r="A89"/>
    </row>
    <row r="90" spans="1:1" ht="14.5" x14ac:dyDescent="0.35">
      <c r="A90"/>
    </row>
    <row r="91" spans="1:1" ht="14.5" x14ac:dyDescent="0.35">
      <c r="A91"/>
    </row>
    <row r="92" spans="1:1" ht="14.5" x14ac:dyDescent="0.35">
      <c r="A92"/>
    </row>
    <row r="93" spans="1:1" ht="14.5" x14ac:dyDescent="0.35">
      <c r="A93"/>
    </row>
    <row r="94" spans="1:1" ht="14.5" x14ac:dyDescent="0.35">
      <c r="A94"/>
    </row>
    <row r="95" spans="1:1" ht="14.5" x14ac:dyDescent="0.35">
      <c r="A95"/>
    </row>
    <row r="96" spans="1:1" ht="14.5" x14ac:dyDescent="0.35">
      <c r="A96"/>
    </row>
    <row r="97" spans="1:1" ht="14.5" x14ac:dyDescent="0.35">
      <c r="A97"/>
    </row>
    <row r="98" spans="1:1" ht="14.5" x14ac:dyDescent="0.35">
      <c r="A98"/>
    </row>
    <row r="99" spans="1:1" ht="14.5" x14ac:dyDescent="0.35">
      <c r="A99"/>
    </row>
    <row r="100" spans="1:1" ht="14.5" x14ac:dyDescent="0.35">
      <c r="A100"/>
    </row>
    <row r="101" spans="1:1" ht="14.5" x14ac:dyDescent="0.35">
      <c r="A101"/>
    </row>
    <row r="102" spans="1:1" ht="14.5" x14ac:dyDescent="0.35">
      <c r="A102"/>
    </row>
    <row r="103" spans="1:1" ht="14.5" x14ac:dyDescent="0.35">
      <c r="A103"/>
    </row>
    <row r="104" spans="1:1" ht="14.5" x14ac:dyDescent="0.35">
      <c r="A104"/>
    </row>
    <row r="105" spans="1:1" ht="14.5" x14ac:dyDescent="0.35">
      <c r="A105"/>
    </row>
    <row r="106" spans="1:1" ht="14.5" x14ac:dyDescent="0.35">
      <c r="A106"/>
    </row>
    <row r="107" spans="1:1" ht="14.5" x14ac:dyDescent="0.35">
      <c r="A107"/>
    </row>
    <row r="108" spans="1:1" ht="14.5" x14ac:dyDescent="0.35">
      <c r="A108"/>
    </row>
    <row r="109" spans="1:1" ht="14.5" x14ac:dyDescent="0.35">
      <c r="A109"/>
    </row>
    <row r="110" spans="1:1" ht="14.5" x14ac:dyDescent="0.35">
      <c r="A110"/>
    </row>
    <row r="111" spans="1:1" ht="14.5" x14ac:dyDescent="0.35">
      <c r="A111"/>
    </row>
    <row r="112" spans="1:1" ht="14.5" x14ac:dyDescent="0.35">
      <c r="A112"/>
    </row>
    <row r="113" spans="1:1" ht="14.5" x14ac:dyDescent="0.35">
      <c r="A113"/>
    </row>
    <row r="114" spans="1:1" ht="14.5" x14ac:dyDescent="0.35">
      <c r="A114"/>
    </row>
    <row r="115" spans="1:1" ht="14.5" x14ac:dyDescent="0.35">
      <c r="A115"/>
    </row>
    <row r="116" spans="1:1" ht="14.5" x14ac:dyDescent="0.35">
      <c r="A116"/>
    </row>
    <row r="117" spans="1:1" ht="14.5" x14ac:dyDescent="0.35">
      <c r="A117"/>
    </row>
    <row r="118" spans="1:1" ht="14.5" x14ac:dyDescent="0.35">
      <c r="A118"/>
    </row>
    <row r="119" spans="1:1" ht="14.5" x14ac:dyDescent="0.35">
      <c r="A119"/>
    </row>
    <row r="120" spans="1:1" ht="14.5" x14ac:dyDescent="0.35">
      <c r="A120"/>
    </row>
    <row r="121" spans="1:1" ht="14.5" x14ac:dyDescent="0.35">
      <c r="A121"/>
    </row>
    <row r="122" spans="1:1" ht="14.5" x14ac:dyDescent="0.35">
      <c r="A122"/>
    </row>
    <row r="123" spans="1:1" ht="14.5" x14ac:dyDescent="0.35">
      <c r="A123"/>
    </row>
    <row r="124" spans="1:1" ht="14.5" x14ac:dyDescent="0.35">
      <c r="A124"/>
    </row>
    <row r="125" spans="1:1" ht="14.5" x14ac:dyDescent="0.35">
      <c r="A125"/>
    </row>
    <row r="126" spans="1:1" ht="14.5" x14ac:dyDescent="0.35">
      <c r="A126"/>
    </row>
    <row r="127" spans="1:1" ht="14.5" x14ac:dyDescent="0.35">
      <c r="A127"/>
    </row>
    <row r="128" spans="1:1" ht="14.5" x14ac:dyDescent="0.35">
      <c r="A128"/>
    </row>
    <row r="129" spans="1:1" ht="14.5" x14ac:dyDescent="0.35">
      <c r="A129"/>
    </row>
    <row r="130" spans="1:1" ht="14.5" x14ac:dyDescent="0.35">
      <c r="A130"/>
    </row>
    <row r="131" spans="1:1" ht="14.5" x14ac:dyDescent="0.35">
      <c r="A131"/>
    </row>
    <row r="132" spans="1:1" ht="14.5" x14ac:dyDescent="0.35">
      <c r="A132"/>
    </row>
    <row r="133" spans="1:1" ht="14.5" x14ac:dyDescent="0.35">
      <c r="A133"/>
    </row>
    <row r="134" spans="1:1" ht="14.5" x14ac:dyDescent="0.35">
      <c r="A134"/>
    </row>
    <row r="135" spans="1:1" ht="14.5" x14ac:dyDescent="0.35">
      <c r="A135"/>
    </row>
    <row r="136" spans="1:1" ht="14.5" x14ac:dyDescent="0.35">
      <c r="A136"/>
    </row>
    <row r="137" spans="1:1" ht="14.5" x14ac:dyDescent="0.35">
      <c r="A137"/>
    </row>
    <row r="138" spans="1:1" ht="14.5" x14ac:dyDescent="0.35">
      <c r="A138"/>
    </row>
    <row r="139" spans="1:1" ht="14.5" x14ac:dyDescent="0.35">
      <c r="A139"/>
    </row>
    <row r="140" spans="1:1" ht="14.5" x14ac:dyDescent="0.35">
      <c r="A140"/>
    </row>
    <row r="141" spans="1:1" ht="14.5" x14ac:dyDescent="0.35">
      <c r="A141"/>
    </row>
    <row r="142" spans="1:1" ht="14.5" x14ac:dyDescent="0.35">
      <c r="A142"/>
    </row>
    <row r="143" spans="1:1" ht="14.5" x14ac:dyDescent="0.35">
      <c r="A143"/>
    </row>
    <row r="144" spans="1:1" ht="14.5" x14ac:dyDescent="0.35">
      <c r="A144"/>
    </row>
    <row r="145" spans="1:1" ht="14.5" x14ac:dyDescent="0.35">
      <c r="A145"/>
    </row>
    <row r="146" spans="1:1" ht="14.5" x14ac:dyDescent="0.35">
      <c r="A146"/>
    </row>
    <row r="147" spans="1:1" ht="14.5" x14ac:dyDescent="0.35">
      <c r="A147"/>
    </row>
    <row r="148" spans="1:1" ht="14.5" x14ac:dyDescent="0.35">
      <c r="A148"/>
    </row>
    <row r="149" spans="1:1" ht="14.5" x14ac:dyDescent="0.35">
      <c r="A149"/>
    </row>
    <row r="150" spans="1:1" ht="14.5" x14ac:dyDescent="0.35">
      <c r="A150"/>
    </row>
    <row r="151" spans="1:1" ht="14.5" x14ac:dyDescent="0.35">
      <c r="A151"/>
    </row>
    <row r="152" spans="1:1" ht="14.5" x14ac:dyDescent="0.35">
      <c r="A152"/>
    </row>
    <row r="153" spans="1:1" ht="14.5" x14ac:dyDescent="0.35">
      <c r="A153"/>
    </row>
    <row r="154" spans="1:1" ht="14.5" x14ac:dyDescent="0.35">
      <c r="A154"/>
    </row>
    <row r="155" spans="1:1" ht="14.5" x14ac:dyDescent="0.35">
      <c r="A155"/>
    </row>
    <row r="156" spans="1:1" ht="14.5" x14ac:dyDescent="0.35">
      <c r="A156"/>
    </row>
    <row r="157" spans="1:1" ht="14.5" x14ac:dyDescent="0.35">
      <c r="A157"/>
    </row>
    <row r="158" spans="1:1" ht="14.5" x14ac:dyDescent="0.35">
      <c r="A158"/>
    </row>
    <row r="159" spans="1:1" ht="14.5" x14ac:dyDescent="0.35">
      <c r="A159"/>
    </row>
    <row r="160" spans="1:1" ht="14.5" x14ac:dyDescent="0.35">
      <c r="A160"/>
    </row>
    <row r="161" spans="1:1" ht="14.5" x14ac:dyDescent="0.35">
      <c r="A161"/>
    </row>
    <row r="162" spans="1:1" ht="14.5" x14ac:dyDescent="0.35">
      <c r="A162"/>
    </row>
    <row r="163" spans="1:1" ht="14.5" x14ac:dyDescent="0.35">
      <c r="A163"/>
    </row>
    <row r="164" spans="1:1" ht="14.5" x14ac:dyDescent="0.35">
      <c r="A164"/>
    </row>
    <row r="165" spans="1:1" ht="14.5" x14ac:dyDescent="0.35">
      <c r="A165"/>
    </row>
    <row r="166" spans="1:1" ht="14.5" x14ac:dyDescent="0.35">
      <c r="A166"/>
    </row>
    <row r="167" spans="1:1" ht="14.5" x14ac:dyDescent="0.35">
      <c r="A167"/>
    </row>
    <row r="168" spans="1:1" ht="14.5" x14ac:dyDescent="0.35">
      <c r="A168"/>
    </row>
    <row r="169" spans="1:1" ht="14.5" x14ac:dyDescent="0.35">
      <c r="A169"/>
    </row>
    <row r="170" spans="1:1" ht="14.5" x14ac:dyDescent="0.35">
      <c r="A170"/>
    </row>
    <row r="171" spans="1:1" ht="14.5" x14ac:dyDescent="0.35">
      <c r="A171"/>
    </row>
    <row r="172" spans="1:1" ht="14.5" x14ac:dyDescent="0.35">
      <c r="A172"/>
    </row>
    <row r="173" spans="1:1" ht="14.5" x14ac:dyDescent="0.35">
      <c r="A173"/>
    </row>
    <row r="174" spans="1:1" ht="14.5" x14ac:dyDescent="0.35">
      <c r="A174"/>
    </row>
    <row r="175" spans="1:1" ht="14.5" x14ac:dyDescent="0.35">
      <c r="A175"/>
    </row>
    <row r="176" spans="1:1" ht="14.5" x14ac:dyDescent="0.35">
      <c r="A176"/>
    </row>
    <row r="177" spans="1:1" ht="14.5" x14ac:dyDescent="0.35">
      <c r="A177"/>
    </row>
    <row r="178" spans="1:1" ht="14.5" x14ac:dyDescent="0.35">
      <c r="A178"/>
    </row>
    <row r="179" spans="1:1" ht="14.5" x14ac:dyDescent="0.35">
      <c r="A179"/>
    </row>
    <row r="180" spans="1:1" ht="14.5" x14ac:dyDescent="0.35">
      <c r="A180"/>
    </row>
    <row r="181" spans="1:1" ht="14.5" x14ac:dyDescent="0.35">
      <c r="A181"/>
    </row>
    <row r="182" spans="1:1" ht="14.5" x14ac:dyDescent="0.35">
      <c r="A182"/>
    </row>
    <row r="183" spans="1:1" ht="14.5" x14ac:dyDescent="0.35">
      <c r="A183"/>
    </row>
    <row r="184" spans="1:1" ht="14.5" x14ac:dyDescent="0.35">
      <c r="A184"/>
    </row>
    <row r="185" spans="1:1" ht="14.5" x14ac:dyDescent="0.35">
      <c r="A185"/>
    </row>
    <row r="186" spans="1:1" ht="14.5" x14ac:dyDescent="0.35">
      <c r="A186"/>
    </row>
    <row r="187" spans="1:1" ht="14.5" x14ac:dyDescent="0.35">
      <c r="A187"/>
    </row>
    <row r="188" spans="1:1" ht="14.5" x14ac:dyDescent="0.35">
      <c r="A188"/>
    </row>
    <row r="189" spans="1:1" ht="14.5" x14ac:dyDescent="0.35">
      <c r="A189"/>
    </row>
    <row r="190" spans="1:1" ht="14.5" x14ac:dyDescent="0.35">
      <c r="A190"/>
    </row>
    <row r="191" spans="1:1" ht="14.5" x14ac:dyDescent="0.35">
      <c r="A191"/>
    </row>
    <row r="192" spans="1:1" ht="14.5" x14ac:dyDescent="0.35">
      <c r="A192"/>
    </row>
    <row r="193" spans="1:1" ht="14.5" x14ac:dyDescent="0.35">
      <c r="A193"/>
    </row>
    <row r="194" spans="1:1" ht="14.5" x14ac:dyDescent="0.35">
      <c r="A194"/>
    </row>
    <row r="195" spans="1:1" ht="14.5" x14ac:dyDescent="0.35">
      <c r="A195"/>
    </row>
    <row r="196" spans="1:1" ht="14.5" x14ac:dyDescent="0.35">
      <c r="A196"/>
    </row>
    <row r="197" spans="1:1" ht="14.5" x14ac:dyDescent="0.35">
      <c r="A197"/>
    </row>
    <row r="198" spans="1:1" ht="14.5" x14ac:dyDescent="0.35">
      <c r="A198"/>
    </row>
    <row r="199" spans="1:1" ht="14.5" x14ac:dyDescent="0.35">
      <c r="A199"/>
    </row>
    <row r="200" spans="1:1" ht="14.5" x14ac:dyDescent="0.35">
      <c r="A200"/>
    </row>
    <row r="201" spans="1:1" ht="14.5" x14ac:dyDescent="0.35">
      <c r="A201"/>
    </row>
    <row r="202" spans="1:1" ht="14.5" x14ac:dyDescent="0.35">
      <c r="A202"/>
    </row>
    <row r="203" spans="1:1" ht="14.5" x14ac:dyDescent="0.35">
      <c r="A203"/>
    </row>
    <row r="204" spans="1:1" ht="14.5" x14ac:dyDescent="0.35">
      <c r="A204"/>
    </row>
    <row r="205" spans="1:1" ht="14.5" x14ac:dyDescent="0.35">
      <c r="A205"/>
    </row>
    <row r="206" spans="1:1" ht="14.5" x14ac:dyDescent="0.35">
      <c r="A206"/>
    </row>
    <row r="207" spans="1:1" ht="14.5" x14ac:dyDescent="0.35">
      <c r="A207"/>
    </row>
    <row r="208" spans="1:1" ht="14.5" x14ac:dyDescent="0.35">
      <c r="A208"/>
    </row>
    <row r="209" spans="1:1" ht="14.5" x14ac:dyDescent="0.35">
      <c r="A209"/>
    </row>
    <row r="210" spans="1:1" ht="14.5" x14ac:dyDescent="0.35">
      <c r="A210"/>
    </row>
    <row r="211" spans="1:1" ht="14.5" x14ac:dyDescent="0.35">
      <c r="A211"/>
    </row>
    <row r="212" spans="1:1" ht="14.5" x14ac:dyDescent="0.35">
      <c r="A212"/>
    </row>
    <row r="213" spans="1:1" ht="14.5" x14ac:dyDescent="0.35">
      <c r="A213"/>
    </row>
    <row r="214" spans="1:1" ht="14.5" x14ac:dyDescent="0.35">
      <c r="A214"/>
    </row>
    <row r="215" spans="1:1" ht="14.5" x14ac:dyDescent="0.35">
      <c r="A215"/>
    </row>
    <row r="216" spans="1:1" ht="14.5" x14ac:dyDescent="0.35">
      <c r="A216"/>
    </row>
    <row r="217" spans="1:1" ht="14.5" x14ac:dyDescent="0.35">
      <c r="A217"/>
    </row>
    <row r="218" spans="1:1" ht="14.5" x14ac:dyDescent="0.35">
      <c r="A218"/>
    </row>
    <row r="219" spans="1:1" ht="14.5" x14ac:dyDescent="0.35">
      <c r="A219"/>
    </row>
    <row r="220" spans="1:1" ht="14.5" x14ac:dyDescent="0.35">
      <c r="A220"/>
    </row>
    <row r="221" spans="1:1" ht="14.5" x14ac:dyDescent="0.35">
      <c r="A221"/>
    </row>
    <row r="222" spans="1:1" ht="14.5" x14ac:dyDescent="0.35">
      <c r="A222"/>
    </row>
    <row r="223" spans="1:1" ht="14.5" x14ac:dyDescent="0.35">
      <c r="A223"/>
    </row>
    <row r="224" spans="1:1" ht="14.5" x14ac:dyDescent="0.35">
      <c r="A224"/>
    </row>
    <row r="225" spans="1:1" ht="14.5" x14ac:dyDescent="0.35">
      <c r="A225"/>
    </row>
    <row r="226" spans="1:1" ht="14.5" x14ac:dyDescent="0.35">
      <c r="A226"/>
    </row>
    <row r="227" spans="1:1" ht="14.5" x14ac:dyDescent="0.35">
      <c r="A227"/>
    </row>
    <row r="228" spans="1:1" ht="14.5" x14ac:dyDescent="0.35">
      <c r="A228"/>
    </row>
    <row r="229" spans="1:1" ht="14.5" x14ac:dyDescent="0.35">
      <c r="A229"/>
    </row>
    <row r="230" spans="1:1" ht="14.5" x14ac:dyDescent="0.35">
      <c r="A230"/>
    </row>
    <row r="231" spans="1:1" ht="14.5" x14ac:dyDescent="0.35">
      <c r="A231"/>
    </row>
    <row r="232" spans="1:1" ht="14.5" x14ac:dyDescent="0.35">
      <c r="A232"/>
    </row>
    <row r="233" spans="1:1" ht="14.5" x14ac:dyDescent="0.35">
      <c r="A233"/>
    </row>
    <row r="234" spans="1:1" ht="14.5" x14ac:dyDescent="0.35">
      <c r="A234"/>
    </row>
    <row r="235" spans="1:1" ht="14.5" x14ac:dyDescent="0.35">
      <c r="A235"/>
    </row>
    <row r="236" spans="1:1" ht="14.5" x14ac:dyDescent="0.35">
      <c r="A236"/>
    </row>
    <row r="237" spans="1:1" ht="14.5" x14ac:dyDescent="0.35">
      <c r="A237"/>
    </row>
    <row r="238" spans="1:1" ht="14.5" x14ac:dyDescent="0.35">
      <c r="A238"/>
    </row>
    <row r="239" spans="1:1" ht="14.5" x14ac:dyDescent="0.35">
      <c r="A239"/>
    </row>
    <row r="240" spans="1:1" ht="14.5" x14ac:dyDescent="0.35">
      <c r="A240"/>
    </row>
    <row r="241" spans="1:1" ht="14.5" x14ac:dyDescent="0.35">
      <c r="A241"/>
    </row>
    <row r="242" spans="1:1" ht="14.5" x14ac:dyDescent="0.35">
      <c r="A242"/>
    </row>
    <row r="243" spans="1:1" ht="14.5" x14ac:dyDescent="0.35">
      <c r="A243"/>
    </row>
    <row r="244" spans="1:1" ht="14.5" x14ac:dyDescent="0.35">
      <c r="A244"/>
    </row>
    <row r="245" spans="1:1" ht="14.5" x14ac:dyDescent="0.35">
      <c r="A245"/>
    </row>
    <row r="246" spans="1:1" ht="14.5" x14ac:dyDescent="0.35">
      <c r="A246"/>
    </row>
    <row r="247" spans="1:1" ht="14.5" x14ac:dyDescent="0.35">
      <c r="A247"/>
    </row>
    <row r="248" spans="1:1" ht="14.5" x14ac:dyDescent="0.35">
      <c r="A248"/>
    </row>
    <row r="249" spans="1:1" ht="14.5" x14ac:dyDescent="0.35">
      <c r="A249"/>
    </row>
    <row r="250" spans="1:1" ht="14.5" x14ac:dyDescent="0.35">
      <c r="A250"/>
    </row>
    <row r="251" spans="1:1" ht="14.5" x14ac:dyDescent="0.35">
      <c r="A251"/>
    </row>
    <row r="252" spans="1:1" ht="14.5" x14ac:dyDescent="0.35">
      <c r="A252"/>
    </row>
    <row r="253" spans="1:1" ht="14.5" x14ac:dyDescent="0.35">
      <c r="A253"/>
    </row>
    <row r="254" spans="1:1" ht="14.5" x14ac:dyDescent="0.35">
      <c r="A254"/>
    </row>
    <row r="255" spans="1:1" ht="14.5" x14ac:dyDescent="0.35">
      <c r="A255"/>
    </row>
    <row r="256" spans="1:1" ht="14.5" x14ac:dyDescent="0.35">
      <c r="A256"/>
    </row>
    <row r="257" spans="1:1" ht="14.5" x14ac:dyDescent="0.35">
      <c r="A257"/>
    </row>
    <row r="258" spans="1:1" ht="14.5" x14ac:dyDescent="0.35">
      <c r="A258"/>
    </row>
    <row r="259" spans="1:1" ht="14.5" x14ac:dyDescent="0.35">
      <c r="A259"/>
    </row>
    <row r="260" spans="1:1" ht="14.5" x14ac:dyDescent="0.35">
      <c r="A260"/>
    </row>
    <row r="261" spans="1:1" ht="14.5" x14ac:dyDescent="0.35">
      <c r="A261"/>
    </row>
    <row r="262" spans="1:1" ht="14.5" x14ac:dyDescent="0.35">
      <c r="A262"/>
    </row>
    <row r="263" spans="1:1" ht="14.5" x14ac:dyDescent="0.35">
      <c r="A263"/>
    </row>
    <row r="264" spans="1:1" ht="14.5" x14ac:dyDescent="0.35">
      <c r="A264"/>
    </row>
    <row r="265" spans="1:1" ht="14.5" x14ac:dyDescent="0.35">
      <c r="A265"/>
    </row>
    <row r="266" spans="1:1" ht="14.5" x14ac:dyDescent="0.35">
      <c r="A266"/>
    </row>
    <row r="267" spans="1:1" ht="14.5" x14ac:dyDescent="0.35">
      <c r="A267"/>
    </row>
    <row r="268" spans="1:1" ht="14.5" x14ac:dyDescent="0.35">
      <c r="A268"/>
    </row>
    <row r="269" spans="1:1" ht="14.5" x14ac:dyDescent="0.35">
      <c r="A269"/>
    </row>
    <row r="270" spans="1:1" ht="14.5" x14ac:dyDescent="0.35">
      <c r="A270"/>
    </row>
    <row r="271" spans="1:1" ht="14.5" x14ac:dyDescent="0.35">
      <c r="A271"/>
    </row>
    <row r="272" spans="1:1" ht="14.5" x14ac:dyDescent="0.35">
      <c r="A272"/>
    </row>
    <row r="273" spans="1:1" ht="14.5" x14ac:dyDescent="0.35">
      <c r="A273"/>
    </row>
    <row r="274" spans="1:1" ht="14.5" x14ac:dyDescent="0.35">
      <c r="A274"/>
    </row>
    <row r="275" spans="1:1" ht="14.5" x14ac:dyDescent="0.35">
      <c r="A275"/>
    </row>
    <row r="276" spans="1:1" ht="14.5" x14ac:dyDescent="0.35">
      <c r="A276"/>
    </row>
    <row r="277" spans="1:1" ht="14.5" x14ac:dyDescent="0.35">
      <c r="A277"/>
    </row>
    <row r="278" spans="1:1" ht="14.5" x14ac:dyDescent="0.35">
      <c r="A278"/>
    </row>
    <row r="279" spans="1:1" ht="14.5" x14ac:dyDescent="0.35">
      <c r="A279"/>
    </row>
    <row r="280" spans="1:1" ht="14.5" x14ac:dyDescent="0.35">
      <c r="A280"/>
    </row>
    <row r="281" spans="1:1" ht="14.5" x14ac:dyDescent="0.35">
      <c r="A281"/>
    </row>
    <row r="282" spans="1:1" ht="14.5" x14ac:dyDescent="0.35">
      <c r="A282"/>
    </row>
  </sheetData>
  <mergeCells count="2">
    <mergeCell ref="A1:B1"/>
    <mergeCell ref="A2:B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551749F-A8B1-4F34-8154-0856853496DB}">
          <x14:formula1>
            <xm:f>'Dropdown Menus'!$A$4:$A$7</xm:f>
          </x14:formula1>
          <xm:sqref>D5:D282</xm:sqref>
        </x14:dataValidation>
        <x14:dataValidation type="list" allowBlank="1" showInputMessage="1" showErrorMessage="1" xr:uid="{730E7091-08C7-47A0-BF6C-2EB30BF4F770}">
          <x14:formula1>
            <xm:f>'Dropdown Menus'!$B$4:$B$9</xm:f>
          </x14:formula1>
          <xm:sqref>E5:E282</xm:sqref>
        </x14:dataValidation>
        <x14:dataValidation type="list" allowBlank="1" showInputMessage="1" showErrorMessage="1" xr:uid="{FF357C04-B11F-469E-9C49-A0E6E9829154}">
          <x14:formula1>
            <xm:f>'Dropdown Menus'!$C$4:$C$7</xm:f>
          </x14:formula1>
          <xm:sqref>F5:F282</xm:sqref>
        </x14:dataValidation>
        <x14:dataValidation type="list" allowBlank="1" showInputMessage="1" showErrorMessage="1" xr:uid="{619E062B-A6B2-4E91-8A2A-022BFEF50AD9}">
          <x14:formula1>
            <xm:f>'Dropdown Menus'!$D$4:$D$6</xm:f>
          </x14:formula1>
          <xm:sqref>G5:G282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514E-9B2E-4E37-8530-37FFBF0DF54C}">
  <dimension ref="A1:D10"/>
  <sheetViews>
    <sheetView workbookViewId="0">
      <selection activeCell="B18" sqref="B18"/>
    </sheetView>
  </sheetViews>
  <sheetFormatPr defaultRowHeight="14.5" x14ac:dyDescent="0.35"/>
  <cols>
    <col min="1" max="4" width="20.6328125" customWidth="1"/>
  </cols>
  <sheetData>
    <row r="1" spans="1:4" ht="15.5" x14ac:dyDescent="0.35">
      <c r="A1" s="14" t="s">
        <v>182</v>
      </c>
    </row>
    <row r="3" spans="1:4" x14ac:dyDescent="0.35">
      <c r="A3" s="2" t="s">
        <v>18</v>
      </c>
      <c r="B3" s="2" t="s">
        <v>19</v>
      </c>
      <c r="C3" s="2" t="s">
        <v>20</v>
      </c>
      <c r="D3" s="2" t="s">
        <v>21</v>
      </c>
    </row>
    <row r="4" spans="1:4" x14ac:dyDescent="0.35">
      <c r="A4" t="s">
        <v>17</v>
      </c>
      <c r="B4" t="s">
        <v>14</v>
      </c>
      <c r="C4" s="8" t="s">
        <v>22</v>
      </c>
      <c r="D4" t="s">
        <v>16</v>
      </c>
    </row>
    <row r="5" spans="1:4" x14ac:dyDescent="0.35">
      <c r="A5" t="s">
        <v>13</v>
      </c>
      <c r="B5" t="s">
        <v>23</v>
      </c>
      <c r="C5" s="8" t="s">
        <v>24</v>
      </c>
      <c r="D5" t="s">
        <v>25</v>
      </c>
    </row>
    <row r="6" spans="1:4" x14ac:dyDescent="0.35">
      <c r="A6" t="s">
        <v>26</v>
      </c>
      <c r="B6" t="s">
        <v>27</v>
      </c>
      <c r="C6" s="8" t="s">
        <v>28</v>
      </c>
      <c r="D6" t="s">
        <v>29</v>
      </c>
    </row>
    <row r="7" spans="1:4" x14ac:dyDescent="0.35">
      <c r="A7" t="s">
        <v>30</v>
      </c>
      <c r="B7" t="s">
        <v>31</v>
      </c>
      <c r="C7" s="8" t="s">
        <v>32</v>
      </c>
    </row>
    <row r="8" spans="1:4" x14ac:dyDescent="0.35">
      <c r="A8" t="s">
        <v>33</v>
      </c>
      <c r="B8" t="s">
        <v>34</v>
      </c>
      <c r="C8" s="8" t="s">
        <v>35</v>
      </c>
    </row>
    <row r="9" spans="1:4" x14ac:dyDescent="0.35">
      <c r="B9" t="s">
        <v>36</v>
      </c>
      <c r="C9" s="8" t="s">
        <v>37</v>
      </c>
    </row>
    <row r="10" spans="1:4" x14ac:dyDescent="0.35">
      <c r="C10" s="8" t="s">
        <v>38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6FE2-E7A4-4973-B196-70C0A9140BBE}">
  <dimension ref="A1:B146"/>
  <sheetViews>
    <sheetView workbookViewId="0">
      <selection activeCell="H11" sqref="H11"/>
    </sheetView>
  </sheetViews>
  <sheetFormatPr defaultRowHeight="14.5" x14ac:dyDescent="0.35"/>
  <cols>
    <col min="1" max="1" width="23.1796875" customWidth="1"/>
    <col min="2" max="2" width="21" customWidth="1"/>
  </cols>
  <sheetData>
    <row r="1" spans="1:2" ht="15.5" x14ac:dyDescent="0.35">
      <c r="A1" s="14" t="s">
        <v>181</v>
      </c>
    </row>
    <row r="2" spans="1:2" x14ac:dyDescent="0.35">
      <c r="A2" s="9"/>
    </row>
    <row r="3" spans="1:2" ht="17" x14ac:dyDescent="0.4">
      <c r="A3" s="10" t="s">
        <v>16</v>
      </c>
      <c r="B3" s="10" t="s">
        <v>25</v>
      </c>
    </row>
    <row r="4" spans="1:2" x14ac:dyDescent="0.35">
      <c r="A4" s="11" t="s">
        <v>39</v>
      </c>
      <c r="B4" s="11" t="str">
        <f ca="1">IFERROR(__xludf.DUMMYFUNCTION("GOOGLETRANSLATE(A3, ""en"",""es"")"),"vacunación")</f>
        <v>vacunación</v>
      </c>
    </row>
    <row r="5" spans="1:2" x14ac:dyDescent="0.35">
      <c r="A5" s="11" t="s">
        <v>40</v>
      </c>
      <c r="B5" s="11" t="str">
        <f ca="1">IFERROR(__xludf.DUMMYFUNCTION("GOOGLETRANSLATE(A4, ""en"",""es"")"),"vacunas")</f>
        <v>vacunas</v>
      </c>
    </row>
    <row r="6" spans="1:2" x14ac:dyDescent="0.35">
      <c r="A6" s="11" t="s">
        <v>41</v>
      </c>
      <c r="B6" s="11" t="str">
        <f ca="1">IFERROR(__xludf.DUMMYFUNCTION("GOOGLETRANSLATE(A5, ""en"",""es"")"),"confianza de la vacuna")</f>
        <v>confianza de la vacuna</v>
      </c>
    </row>
    <row r="7" spans="1:2" x14ac:dyDescent="0.35">
      <c r="A7" s="11" t="s">
        <v>42</v>
      </c>
      <c r="B7" s="11" t="str">
        <f ca="1">IFERROR(__xludf.DUMMYFUNCTION("GOOGLETRANSLATE(A6, ""en"",""es"")"),"máscara")</f>
        <v>máscara</v>
      </c>
    </row>
    <row r="8" spans="1:2" x14ac:dyDescent="0.35">
      <c r="A8" s="11" t="s">
        <v>43</v>
      </c>
      <c r="B8" s="11" t="str">
        <f ca="1">IFERROR(__xludf.DUMMYFUNCTION("GOOGLETRANSLATE(A7, ""en"",""es"")"),"viaje")</f>
        <v>viaje</v>
      </c>
    </row>
    <row r="9" spans="1:2" x14ac:dyDescent="0.35">
      <c r="A9" s="11" t="s">
        <v>44</v>
      </c>
      <c r="B9" s="11" t="str">
        <f ca="1">IFERROR(__xludf.DUMMYFUNCTION("GOOGLETRANSLATE(A8, ""en"",""es"")"),"lavado de manos")</f>
        <v>lavado de manos</v>
      </c>
    </row>
    <row r="10" spans="1:2" x14ac:dyDescent="0.35">
      <c r="A10" s="11" t="s">
        <v>45</v>
      </c>
      <c r="B10" s="11" t="str">
        <f ca="1">IFERROR(__xludf.DUMMYFUNCTION("GOOGLETRANSLATE(A9, ""en"",""es"")"),"restricciones para viajar")</f>
        <v>restricciones para viajar</v>
      </c>
    </row>
    <row r="11" spans="1:2" x14ac:dyDescent="0.35">
      <c r="A11" s="11" t="s">
        <v>46</v>
      </c>
      <c r="B11" s="11" t="str">
        <f ca="1">IFERROR(__xludf.DUMMYFUNCTION("GOOGLETRANSLATE(A10, ""en"",""es"")"),"distanciamiento social")</f>
        <v>distanciamiento social</v>
      </c>
    </row>
    <row r="12" spans="1:2" x14ac:dyDescent="0.35">
      <c r="A12" s="11" t="s">
        <v>47</v>
      </c>
      <c r="B12" s="11" t="str">
        <f ca="1">IFERROR(__xludf.DUMMYFUNCTION("GOOGLETRANSLATE(A11, ""en"",""es"")"),"desinfectante de manos")</f>
        <v>desinfectante de manos</v>
      </c>
    </row>
    <row r="13" spans="1:2" x14ac:dyDescent="0.35">
      <c r="A13" s="11" t="s">
        <v>48</v>
      </c>
      <c r="B13" s="11" t="str">
        <f ca="1">IFERROR(__xludf.DUMMYFUNCTION("GOOGLETRANSLATE(A12, ""en"",""es"")"),"síntomas")</f>
        <v>síntomas</v>
      </c>
    </row>
    <row r="14" spans="1:2" x14ac:dyDescent="0.35">
      <c r="A14" s="11" t="s">
        <v>49</v>
      </c>
      <c r="B14" s="11" t="str">
        <f ca="1">IFERROR(__xludf.DUMMYFUNCTION("GOOGLETRANSLATE(A13, ""en"",""es"")"),"asintomático")</f>
        <v>asintomático</v>
      </c>
    </row>
    <row r="15" spans="1:2" x14ac:dyDescent="0.35">
      <c r="A15" s="11" t="s">
        <v>50</v>
      </c>
      <c r="B15" s="11" t="str">
        <f ca="1">IFERROR(__xludf.DUMMYFUNCTION("GOOGLETRANSLATE(A14, ""en"",""es"")"),"síntoma")</f>
        <v>síntoma</v>
      </c>
    </row>
    <row r="16" spans="1:2" x14ac:dyDescent="0.35">
      <c r="A16" s="11" t="s">
        <v>51</v>
      </c>
      <c r="B16" s="11" t="str">
        <f ca="1">IFERROR(__xludf.DUMMYFUNCTION("GOOGLETRANSLATE(A15, ""en"",""es"")"),"proteger a las comunidades")</f>
        <v>proteger a las comunidades</v>
      </c>
    </row>
    <row r="17" spans="1:2" x14ac:dyDescent="0.35">
      <c r="A17" s="11" t="s">
        <v>52</v>
      </c>
      <c r="B17" s="11" t="str">
        <f ca="1">IFERROR(__xludf.DUMMYFUNCTION("GOOGLETRANSLATE(A16, ""en"",""es"")"),"empleo")</f>
        <v>empleo</v>
      </c>
    </row>
    <row r="18" spans="1:2" x14ac:dyDescent="0.35">
      <c r="A18" s="11" t="s">
        <v>53</v>
      </c>
      <c r="B18" s="11" t="str">
        <f ca="1">IFERROR(__xludf.DUMMYFUNCTION("GOOGLETRANSLATE(A17, ""en"",""es"")"),"mandato")</f>
        <v>mandato</v>
      </c>
    </row>
    <row r="19" spans="1:2" x14ac:dyDescent="0.35">
      <c r="A19" s="11" t="s">
        <v>54</v>
      </c>
      <c r="B19" s="11" t="str">
        <f ca="1">IFERROR(__xludf.DUMMYFUNCTION("GOOGLETRANSLATE(A18, ""en"",""es"")"),"lugar de trabajo")</f>
        <v>lugar de trabajo</v>
      </c>
    </row>
    <row r="20" spans="1:2" x14ac:dyDescent="0.35">
      <c r="A20" s="11" t="s">
        <v>55</v>
      </c>
      <c r="B20" s="11" t="str">
        <f ca="1">IFERROR(__xludf.DUMMYFUNCTION("GOOGLETRANSLATE(A19, ""en"",""es"")"),"proveedores")</f>
        <v>proveedores</v>
      </c>
    </row>
    <row r="21" spans="1:2" x14ac:dyDescent="0.35">
      <c r="A21" s="11" t="s">
        <v>56</v>
      </c>
      <c r="B21" s="11" t="str">
        <f ca="1">IFERROR(__xludf.DUMMYFUNCTION("GOOGLETRANSLATE(A20, ""en"",""es"")"),"COVID-19")</f>
        <v>COVID-19</v>
      </c>
    </row>
    <row r="22" spans="1:2" x14ac:dyDescent="0.35">
      <c r="A22" s="11" t="s">
        <v>57</v>
      </c>
      <c r="B22" s="11" t="str">
        <f ca="1">IFERROR(__xludf.DUMMYFUNCTION("GOOGLETRANSLATE(A21, ""en"",""es"")"),"coronavirus")</f>
        <v>coronavirus</v>
      </c>
    </row>
    <row r="23" spans="1:2" x14ac:dyDescent="0.35">
      <c r="A23" s="11" t="s">
        <v>58</v>
      </c>
      <c r="B23" s="11" t="str">
        <f ca="1">IFERROR(__xludf.DUMMYFUNCTION("GOOGLETRANSLATE(A22, ""en"",""es"")"),"sitio de vacunación")</f>
        <v>sitio de vacunación</v>
      </c>
    </row>
    <row r="24" spans="1:2" x14ac:dyDescent="0.35">
      <c r="A24" s="11" t="s">
        <v>59</v>
      </c>
      <c r="B24" s="11" t="str">
        <f ca="1">IFERROR(__xludf.DUMMYFUNCTION("GOOGLETRANSLATE(A23, ""en"",""es"")"),"cubrimiento facial")</f>
        <v>cubrimiento facial</v>
      </c>
    </row>
    <row r="25" spans="1:2" x14ac:dyDescent="0.35">
      <c r="A25" s="11" t="s">
        <v>60</v>
      </c>
      <c r="B25" s="11" t="str">
        <f ca="1">IFERROR(__xludf.DUMMYFUNCTION("GOOGLETRANSLATE(A24, ""en"",""es"")"),"tratamiento")</f>
        <v>tratamiento</v>
      </c>
    </row>
    <row r="26" spans="1:2" x14ac:dyDescent="0.35">
      <c r="A26" s="11" t="s">
        <v>61</v>
      </c>
      <c r="B26" s="11" t="str">
        <f ca="1">IFERROR(__xludf.DUMMYFUNCTION("GOOGLETRANSLATE(A25, ""en"",""es"")"),"anticuerpos")</f>
        <v>anticuerpos</v>
      </c>
    </row>
    <row r="27" spans="1:2" x14ac:dyDescent="0.35">
      <c r="A27" s="11" t="s">
        <v>62</v>
      </c>
      <c r="B27" s="11" t="str">
        <f ca="1">IFERROR(__xludf.DUMMYFUNCTION("GOOGLETRANSLATE(A26, ""en"",""es"")"),"alto riesgo")</f>
        <v>alto riesgo</v>
      </c>
    </row>
    <row r="28" spans="1:2" x14ac:dyDescent="0.35">
      <c r="A28" s="11" t="s">
        <v>63</v>
      </c>
      <c r="B28" s="11" t="str">
        <f ca="1">IFERROR(__xludf.DUMMYFUNCTION("GOOGLETRANSLATE(A27, ""en"",""es"")"),"infantil")</f>
        <v>infantil</v>
      </c>
    </row>
    <row r="29" spans="1:2" x14ac:dyDescent="0.35">
      <c r="A29" s="11" t="s">
        <v>64</v>
      </c>
      <c r="B29" s="11" t="str">
        <f ca="1">IFERROR(__xludf.DUMMYFUNCTION("GOOGLETRANSLATE(A28, ""en"",""es"")"),"niños")</f>
        <v>niños</v>
      </c>
    </row>
    <row r="30" spans="1:2" x14ac:dyDescent="0.35">
      <c r="A30" s="11" t="s">
        <v>65</v>
      </c>
      <c r="B30" s="11" t="str">
        <f ca="1">IFERROR(__xludf.DUMMYFUNCTION("GOOGLETRANSLATE(A29, ""en"",""es"")"),"adolescente")</f>
        <v>adolescente</v>
      </c>
    </row>
    <row r="31" spans="1:2" x14ac:dyDescent="0.35">
      <c r="A31" s="11" t="s">
        <v>66</v>
      </c>
      <c r="B31" s="11" t="str">
        <f ca="1">IFERROR(__xludf.DUMMYFUNCTION("GOOGLETRANSLATE(A30, ""en"",""es"")"),"edad escolar")</f>
        <v>edad escolar</v>
      </c>
    </row>
    <row r="32" spans="1:2" x14ac:dyDescent="0.35">
      <c r="A32" s="11" t="s">
        <v>67</v>
      </c>
      <c r="B32" s="11" t="str">
        <f ca="1">IFERROR(__xludf.DUMMYFUNCTION("GOOGLETRANSLATE(A31, ""en"",""es"")"),"adulto joven")</f>
        <v>adulto joven</v>
      </c>
    </row>
    <row r="33" spans="1:2" x14ac:dyDescent="0.35">
      <c r="A33" s="11" t="s">
        <v>68</v>
      </c>
      <c r="B33" s="11" t="str">
        <f ca="1">IFERROR(__xludf.DUMMYFUNCTION("GOOGLETRANSLATE(A32, ""en"",""es"")"),"adulto mayor")</f>
        <v>adulto mayor</v>
      </c>
    </row>
    <row r="34" spans="1:2" x14ac:dyDescent="0.35">
      <c r="A34" s="11" t="s">
        <v>69</v>
      </c>
      <c r="B34" s="11" t="str">
        <f ca="1">IFERROR(__xludf.DUMMYFUNCTION("GOOGLETRANSLATE(A33, ""en"",""es"")"),"discapacidad")</f>
        <v>discapacidad</v>
      </c>
    </row>
    <row r="35" spans="1:2" x14ac:dyDescent="0.35">
      <c r="A35" s="11" t="s">
        <v>70</v>
      </c>
      <c r="B35" s="11" t="str">
        <f ca="1">IFERROR(__xludf.DUMMYFUNCTION("GOOGLETRANSLATE(A34, ""en"",""es"")"),"co-morbilidad")</f>
        <v>co-morbilidad</v>
      </c>
    </row>
    <row r="36" spans="1:2" x14ac:dyDescent="0.35">
      <c r="A36" s="11" t="s">
        <v>71</v>
      </c>
      <c r="B36" s="11" t="str">
        <f ca="1">IFERROR(__xludf.DUMMYFUNCTION("GOOGLETRANSLATE(A35, ""en"",""es"")"),"positivo")</f>
        <v>positivo</v>
      </c>
    </row>
    <row r="37" spans="1:2" x14ac:dyDescent="0.35">
      <c r="A37" s="11" t="s">
        <v>72</v>
      </c>
      <c r="B37" s="11" t="str">
        <f ca="1">IFERROR(__xludf.DUMMYFUNCTION("GOOGLETRANSLATE(A36, ""en"",""es"")"),"antígeno")</f>
        <v>antígeno</v>
      </c>
    </row>
    <row r="38" spans="1:2" x14ac:dyDescent="0.35">
      <c r="A38" s="11" t="s">
        <v>73</v>
      </c>
      <c r="B38" s="11" t="str">
        <f ca="1">IFERROR(__xludf.DUMMYFUNCTION("GOOGLETRANSLATE(A37, ""en"",""es"")"),"COVID-19 PRUEBA")</f>
        <v>COVID-19 PRUEBA</v>
      </c>
    </row>
    <row r="39" spans="1:2" x14ac:dyDescent="0.35">
      <c r="A39" s="11" t="s">
        <v>74</v>
      </c>
      <c r="B39" s="11" t="str">
        <f ca="1">IFERROR(__xludf.DUMMYFUNCTION("GOOGLETRANSLATE(A38, ""en"",""es"")"),"negativo")</f>
        <v>negativo</v>
      </c>
    </row>
    <row r="40" spans="1:2" x14ac:dyDescent="0.35">
      <c r="A40" s="11" t="s">
        <v>75</v>
      </c>
      <c r="B40" s="11" t="str">
        <f ca="1">IFERROR(__xludf.DUMMYFUNCTION("GOOGLETRANSLATE(A39, ""en"",""es"")"),"a salvo")</f>
        <v>a salvo</v>
      </c>
    </row>
    <row r="41" spans="1:2" x14ac:dyDescent="0.35">
      <c r="A41" s="11" t="s">
        <v>76</v>
      </c>
      <c r="B41" s="11" t="str">
        <f ca="1">IFERROR(__xludf.DUMMYFUNCTION("GOOGLETRANSLATE(A40, ""en"",""es"")"),"eficaz")</f>
        <v>eficaz</v>
      </c>
    </row>
    <row r="42" spans="1:2" x14ac:dyDescent="0.35">
      <c r="A42" s="11" t="s">
        <v>77</v>
      </c>
      <c r="B42" s="11" t="str">
        <f ca="1">IFERROR(__xludf.DUMMYFUNCTION("GOOGLETRANSLATE(A41, ""en"",""es"")"),"higiene")</f>
        <v>higiene</v>
      </c>
    </row>
    <row r="43" spans="1:2" x14ac:dyDescent="0.35">
      <c r="A43" s="11" t="s">
        <v>78</v>
      </c>
      <c r="B43" s="11" t="str">
        <f ca="1">IFERROR(__xludf.DUMMYFUNCTION("GOOGLETRANSLATE(A42, ""en"",""es"")"),"6 pies")</f>
        <v>6 pies</v>
      </c>
    </row>
    <row r="44" spans="1:2" x14ac:dyDescent="0.35">
      <c r="A44" s="11" t="s">
        <v>79</v>
      </c>
      <c r="B44" s="11" t="str">
        <f ca="1">IFERROR(__xludf.DUMMYFUNCTION("GOOGLETRANSLATE(A43, ""en"",""es"")"),"inmigrante")</f>
        <v>inmigrante</v>
      </c>
    </row>
    <row r="45" spans="1:2" x14ac:dyDescent="0.35">
      <c r="A45" s="11" t="s">
        <v>80</v>
      </c>
      <c r="B45" s="11" t="str">
        <f ca="1">IFERROR(__xludf.DUMMYFUNCTION("GOOGLETRANSLATE(A44, ""en"",""es"")"),"refugiado")</f>
        <v>refugiado</v>
      </c>
    </row>
    <row r="46" spans="1:2" x14ac:dyDescent="0.35">
      <c r="A46" s="11" t="s">
        <v>81</v>
      </c>
      <c r="B46" s="11" t="str">
        <f ca="1">IFERROR(__xludf.DUMMYFUNCTION("GOOGLETRANSLATE(A45, ""en"",""es"")"),"Hispano")</f>
        <v>Hispano</v>
      </c>
    </row>
    <row r="47" spans="1:2" x14ac:dyDescent="0.35">
      <c r="A47" s="11" t="s">
        <v>82</v>
      </c>
      <c r="B47" s="11" t="str">
        <f ca="1">IFERROR(__xludf.DUMMYFUNCTION("GOOGLETRANSLATE(A46, ""en"",""es"")"),"latín")</f>
        <v>latín</v>
      </c>
    </row>
    <row r="48" spans="1:2" x14ac:dyDescent="0.35">
      <c r="A48" s="11" t="s">
        <v>179</v>
      </c>
      <c r="B48" s="11" t="str">
        <f ca="1">IFERROR(__xludf.DUMMYFUNCTION("GOOGLETRANSLATE(A47, ""en"",""es"")"),"latino")</f>
        <v>latino</v>
      </c>
    </row>
    <row r="49" spans="1:2" x14ac:dyDescent="0.35">
      <c r="A49" s="11" t="s">
        <v>83</v>
      </c>
      <c r="B49" s="11" t="str">
        <f ca="1">IFERROR(__xludf.DUMMYFUNCTION("GOOGLETRANSLATE(A48, ""en"",""es"")"),"Latina")</f>
        <v>Latina</v>
      </c>
    </row>
    <row r="50" spans="1:2" x14ac:dyDescent="0.35">
      <c r="A50" s="11" t="s">
        <v>84</v>
      </c>
      <c r="B50" s="11" t="str">
        <f ca="1">IFERROR(__xludf.DUMMYFUNCTION("GOOGLETRANSLATE(A49, ""en"",""es"")"),"Latino")</f>
        <v>Latino</v>
      </c>
    </row>
    <row r="51" spans="1:2" x14ac:dyDescent="0.35">
      <c r="A51" s="11" t="s">
        <v>178</v>
      </c>
      <c r="B51" s="11" t="str">
        <f ca="1">IFERROR(__xludf.DUMMYFUNCTION("GOOGLETRANSLATE(A50, ""en"",""es"")"),"negro")</f>
        <v>negro</v>
      </c>
    </row>
    <row r="52" spans="1:2" x14ac:dyDescent="0.35">
      <c r="A52" s="11" t="s">
        <v>85</v>
      </c>
      <c r="B52" s="11" t="str">
        <f ca="1">IFERROR(__xludf.DUMMYFUNCTION("GOOGLETRANSLATE(A51, ""en"",""es"")"),"afroamericano")</f>
        <v>afroamericano</v>
      </c>
    </row>
    <row r="53" spans="1:2" x14ac:dyDescent="0.35">
      <c r="A53" s="11" t="s">
        <v>86</v>
      </c>
      <c r="B53" s="11" t="str">
        <f ca="1">IFERROR(__xludf.DUMMYFUNCTION("GOOGLETRANSLATE(A52, ""en"",""es"")"),"gripe")</f>
        <v>gripe</v>
      </c>
    </row>
    <row r="54" spans="1:2" x14ac:dyDescent="0.35">
      <c r="A54" s="11" t="s">
        <v>87</v>
      </c>
      <c r="B54" s="11" t="str">
        <f ca="1">IFERROR(__xludf.DUMMYFUNCTION("GOOGLETRANSLATE(A53, ""en"",""es"")"),"influenza")</f>
        <v>influenza</v>
      </c>
    </row>
    <row r="55" spans="1:2" x14ac:dyDescent="0.35">
      <c r="A55" s="11" t="s">
        <v>88</v>
      </c>
      <c r="B55" s="11" t="str">
        <f ca="1">IFERROR(__xludf.DUMMYFUNCTION("GOOGLETRANSLATE(A54, ""en"",""es"")"),"embarazada")</f>
        <v>embarazada</v>
      </c>
    </row>
    <row r="56" spans="1:2" x14ac:dyDescent="0.35">
      <c r="A56" s="11" t="s">
        <v>89</v>
      </c>
      <c r="B56" s="11" t="str">
        <f ca="1">IFERROR(__xludf.DUMMYFUNCTION("GOOGLETRANSLATE(A55, ""en"",""es"")"),"esterilidad")</f>
        <v>esterilidad</v>
      </c>
    </row>
    <row r="57" spans="1:2" x14ac:dyDescent="0.35">
      <c r="A57" s="11" t="s">
        <v>90</v>
      </c>
      <c r="B57" s="11" t="str">
        <f ca="1">IFERROR(__xludf.DUMMYFUNCTION("GOOGLETRANSLATE(A56, ""en"",""es"")"),"Fertilidad")</f>
        <v>Fertilidad</v>
      </c>
    </row>
    <row r="58" spans="1:2" x14ac:dyDescent="0.35">
      <c r="A58" s="11" t="s">
        <v>91</v>
      </c>
      <c r="B58" s="11" t="str">
        <f ca="1">IFERROR(__xludf.DUMMYFUNCTION("GOOGLETRANSLATE(A57, ""en"",""es"")"),"amamantar")</f>
        <v>amamantar</v>
      </c>
    </row>
    <row r="59" spans="1:2" x14ac:dyDescent="0.35">
      <c r="A59" s="11" t="s">
        <v>92</v>
      </c>
      <c r="B59" s="11" t="str">
        <f ca="1">IFERROR(__xludf.DUMMYFUNCTION("GOOGLETRANSLATE(A58, ""en"",""es"")"),"amamantamiento")</f>
        <v>amamantamiento</v>
      </c>
    </row>
    <row r="60" spans="1:2" x14ac:dyDescent="0.35">
      <c r="A60" s="11" t="s">
        <v>93</v>
      </c>
      <c r="B60" s="11" t="str">
        <f ca="1">IFERROR(__xludf.DUMMYFUNCTION("GOOGLETRANSLATE(A59, ""en"",""es"")"),"alergias")</f>
        <v>alergias</v>
      </c>
    </row>
    <row r="61" spans="1:2" x14ac:dyDescent="0.35">
      <c r="A61" s="11" t="s">
        <v>94</v>
      </c>
      <c r="B61" s="11" t="str">
        <f ca="1">IFERROR(__xludf.DUMMYFUNCTION("GOOGLETRANSLATE(A60, ""en"",""es"")"),"frío")</f>
        <v>frío</v>
      </c>
    </row>
    <row r="62" spans="1:2" x14ac:dyDescent="0.35">
      <c r="A62" s="11" t="s">
        <v>95</v>
      </c>
      <c r="B62" s="11" t="str">
        <f ca="1">IFERROR(__xludf.DUMMYFUNCTION("GOOGLETRANSLATE(A61, ""en"",""es"")"),"reacción alérgica")</f>
        <v>reacción alérgica</v>
      </c>
    </row>
    <row r="63" spans="1:2" x14ac:dyDescent="0.35">
      <c r="A63" s="11" t="s">
        <v>96</v>
      </c>
      <c r="B63" s="11" t="str">
        <f ca="1">IFERROR(__xludf.DUMMYFUNCTION("GOOGLETRANSLATE(A62, ""en"",""es"")"),"Foto")</f>
        <v>Foto</v>
      </c>
    </row>
    <row r="64" spans="1:2" x14ac:dyDescent="0.35">
      <c r="A64" s="11" t="s">
        <v>97</v>
      </c>
      <c r="B64" s="11" t="str">
        <f ca="1">IFERROR(__xludf.DUMMYFUNCTION("GOOGLETRANSLATE(A63, ""en"",""es"")"),"kit de herramientas")</f>
        <v>kit de herramientas</v>
      </c>
    </row>
    <row r="65" spans="1:2" x14ac:dyDescent="0.35">
      <c r="A65" s="11" t="s">
        <v>98</v>
      </c>
      <c r="B65" s="11" t="str">
        <f ca="1">IFERROR(__xludf.DUMMYFUNCTION("GOOGLETRANSLATE(A64, ""en"",""es"")"),"jeringuilla")</f>
        <v>jeringuilla</v>
      </c>
    </row>
    <row r="66" spans="1:2" x14ac:dyDescent="0.35">
      <c r="A66" s="11" t="s">
        <v>99</v>
      </c>
      <c r="B66" s="11" t="str">
        <f ca="1">IFERROR(__xludf.DUMMYFUNCTION("GOOGLETRANSLATE(A65, ""en"",""es"")"),"vacuna")</f>
        <v>vacuna</v>
      </c>
    </row>
    <row r="67" spans="1:2" x14ac:dyDescent="0.35">
      <c r="A67" s="11" t="s">
        <v>100</v>
      </c>
      <c r="B67" s="11" t="str">
        <f ca="1">IFERROR(__xludf.DUMMYFUNCTION("GOOGLETRANSLATE(A66, ""en"",""es"")"),"campaña de vacunas")</f>
        <v>campaña de vacunas</v>
      </c>
    </row>
    <row r="68" spans="1:2" x14ac:dyDescent="0.35">
      <c r="A68" s="11" t="s">
        <v>101</v>
      </c>
      <c r="B68" s="11" t="str">
        <f ca="1">IFERROR(__xludf.DUMMYFUNCTION("GOOGLETRANSLATE(A67, ""en"",""es"")"),"proteger")</f>
        <v>proteger</v>
      </c>
    </row>
    <row r="69" spans="1:2" x14ac:dyDescent="0.35">
      <c r="A69" s="11" t="s">
        <v>102</v>
      </c>
      <c r="B69" s="11" t="str">
        <f ca="1">IFERROR(__xludf.DUMMYFUNCTION("GOOGLETRANSLATE(A68, ""en"",""es"")"),"seguridad")</f>
        <v>seguridad</v>
      </c>
    </row>
    <row r="70" spans="1:2" x14ac:dyDescent="0.35">
      <c r="A70" s="11" t="s">
        <v>103</v>
      </c>
      <c r="B70" s="11" t="str">
        <f ca="1">IFERROR(__xludf.DUMMYFUNCTION("GOOGLETRANSLATE(A69, ""en"",""es"")"),"escéptico")</f>
        <v>escéptico</v>
      </c>
    </row>
    <row r="71" spans="1:2" x14ac:dyDescent="0.35">
      <c r="A71" s="11" t="s">
        <v>104</v>
      </c>
      <c r="B71" s="11" t="str">
        <f ca="1">IFERROR(__xludf.DUMMYFUNCTION("GOOGLETRANSLATE(A70, ""en"",""es"")"),"vacilación")</f>
        <v>vacilación</v>
      </c>
    </row>
    <row r="72" spans="1:2" x14ac:dyDescent="0.35">
      <c r="A72" s="11" t="s">
        <v>105</v>
      </c>
      <c r="B72" s="11" t="str">
        <f ca="1">IFERROR(__xludf.DUMMYFUNCTION("GOOGLETRANSLATE(A71, ""en"",""es"")"),"raza")</f>
        <v>raza</v>
      </c>
    </row>
    <row r="73" spans="1:2" x14ac:dyDescent="0.35">
      <c r="A73" s="11" t="s">
        <v>106</v>
      </c>
      <c r="B73" s="11" t="str">
        <f ca="1">IFERROR(__xludf.DUMMYFUNCTION("GOOGLETRANSLATE(A72, ""en"",""es"")"),"racial")</f>
        <v>racial</v>
      </c>
    </row>
    <row r="74" spans="1:2" x14ac:dyDescent="0.35">
      <c r="A74" s="11" t="s">
        <v>107</v>
      </c>
      <c r="B74" s="11" t="str">
        <f ca="1">IFERROR(__xludf.DUMMYFUNCTION("GOOGLETRANSLATE(A73, ""en"",""es"")"),"conveniencia")</f>
        <v>conveniencia</v>
      </c>
    </row>
    <row r="75" spans="1:2" x14ac:dyDescent="0.35">
      <c r="A75" s="11" t="s">
        <v>108</v>
      </c>
      <c r="B75" s="11" t="str">
        <f ca="1">IFERROR(__xludf.DUMMYFUNCTION("GOOGLETRANSLATE(A74, ""en"",""es"")"),"disparidad")</f>
        <v>disparidad</v>
      </c>
    </row>
    <row r="76" spans="1:2" x14ac:dyDescent="0.35">
      <c r="A76" s="11" t="s">
        <v>109</v>
      </c>
      <c r="B76" s="11" t="str">
        <f ca="1">IFERROR(__xludf.DUMMYFUNCTION("GOOGLETRANSLATE(A75, ""en"",""es"")"),"género")</f>
        <v>género</v>
      </c>
    </row>
    <row r="77" spans="1:2" x14ac:dyDescent="0.35">
      <c r="A77" s="11" t="s">
        <v>110</v>
      </c>
      <c r="B77" s="11" t="str">
        <f ca="1">IFERROR(__xludf.DUMMYFUNCTION("GOOGLETRANSLATE(A76, ""en"",""es"")"),"demografía")</f>
        <v>demografía</v>
      </c>
    </row>
    <row r="78" spans="1:2" x14ac:dyDescent="0.35">
      <c r="A78" s="11" t="s">
        <v>111</v>
      </c>
      <c r="B78" s="11" t="str">
        <f ca="1">IFERROR(__xludf.DUMMYFUNCTION("GOOGLETRANSLATE(A77, ""en"",""es"")"),"democrático")</f>
        <v>democrático</v>
      </c>
    </row>
    <row r="79" spans="1:2" x14ac:dyDescent="0.35">
      <c r="A79" s="11" t="s">
        <v>112</v>
      </c>
      <c r="B79" s="11" t="str">
        <f ca="1">IFERROR(__xludf.DUMMYFUNCTION("GOOGLETRANSLATE(A78, ""en"",""es"")"),"republicano")</f>
        <v>republicano</v>
      </c>
    </row>
    <row r="80" spans="1:2" x14ac:dyDescent="0.35">
      <c r="A80" s="11" t="s">
        <v>113</v>
      </c>
      <c r="B80" s="11" t="str">
        <f ca="1">IFERROR(__xludf.DUMMYFUNCTION("GOOGLETRANSLATE(A79, ""en"",""es"")"),"otro")</f>
        <v>otro</v>
      </c>
    </row>
    <row r="81" spans="1:2" x14ac:dyDescent="0.35">
      <c r="A81" s="11" t="s">
        <v>114</v>
      </c>
      <c r="B81" s="11" t="str">
        <f ca="1">IFERROR(__xludf.DUMMYFUNCTION("GOOGLETRANSLATE(A80, ""en"",""es"")"),"educación")</f>
        <v>educación</v>
      </c>
    </row>
    <row r="82" spans="1:2" x14ac:dyDescent="0.35">
      <c r="A82" s="11" t="s">
        <v>115</v>
      </c>
      <c r="B82" s="11" t="str">
        <f ca="1">IFERROR(__xludf.DUMMYFUNCTION("GOOGLETRANSLATE(A81, ""en"",""es"")"),"Universidad")</f>
        <v>Universidad</v>
      </c>
    </row>
    <row r="83" spans="1:2" x14ac:dyDescent="0.35">
      <c r="A83" s="11" t="s">
        <v>116</v>
      </c>
      <c r="B83" s="11" t="str">
        <f ca="1">IFERROR(__xludf.DUMMYFUNCTION("GOOGLETRANSLATE(A82, ""en"",""es"")"),"elemental")</f>
        <v>elemental</v>
      </c>
    </row>
    <row r="84" spans="1:2" x14ac:dyDescent="0.35">
      <c r="A84" s="11" t="s">
        <v>117</v>
      </c>
      <c r="B84" s="11" t="str">
        <f ca="1">IFERROR(__xludf.DUMMYFUNCTION("GOOGLETRANSLATE(A83, ""en"",""es"")"),"salud pública")</f>
        <v>salud pública</v>
      </c>
    </row>
    <row r="85" spans="1:2" x14ac:dyDescent="0.35">
      <c r="A85" s="11" t="s">
        <v>118</v>
      </c>
      <c r="B85" s="11" t="str">
        <f ca="1">IFERROR(__xludf.DUMMYFUNCTION("GOOGLETRANSLATE(A84, ""en"",""es"")"),"clínica")</f>
        <v>clínica</v>
      </c>
    </row>
    <row r="86" spans="1:2" x14ac:dyDescent="0.35">
      <c r="A86" s="11" t="s">
        <v>119</v>
      </c>
      <c r="B86" s="11" t="str">
        <f ca="1">IFERROR(__xludf.DUMMYFUNCTION("GOOGLETRANSLATE(A85, ""en"",""es"")"),"enfermero")</f>
        <v>enfermero</v>
      </c>
    </row>
    <row r="87" spans="1:2" x14ac:dyDescent="0.35">
      <c r="A87" s="11" t="s">
        <v>120</v>
      </c>
      <c r="B87" s="11" t="str">
        <f ca="1">IFERROR(__xludf.DUMMYFUNCTION("GOOGLETRANSLATE(A86, ""en"",""es"")"),"médico")</f>
        <v>médico</v>
      </c>
    </row>
    <row r="88" spans="1:2" x14ac:dyDescent="0.35">
      <c r="A88" s="11" t="s">
        <v>121</v>
      </c>
      <c r="B88" s="11" t="str">
        <f ca="1">IFERROR(__xludf.DUMMYFUNCTION("GOOGLETRANSLATE(A87, ""en"",""es"")"),"seguro")</f>
        <v>seguro</v>
      </c>
    </row>
    <row r="89" spans="1:2" x14ac:dyDescent="0.35">
      <c r="A89" s="11" t="s">
        <v>122</v>
      </c>
      <c r="B89" s="11" t="str">
        <f ca="1">IFERROR(__xludf.DUMMYFUNCTION("GOOGLETRANSLATE(A88, ""en"",""es"")"),"sin seguro")</f>
        <v>sin seguro</v>
      </c>
    </row>
    <row r="90" spans="1:2" x14ac:dyDescent="0.35">
      <c r="A90" s="11" t="s">
        <v>123</v>
      </c>
      <c r="B90" s="11" t="str">
        <f ca="1">IFERROR(__xludf.DUMMYFUNCTION("GOOGLETRANSLATE(A89, ""en"",""es"")"),"Estado de inmigración")</f>
        <v>Estado de inmigración</v>
      </c>
    </row>
    <row r="91" spans="1:2" x14ac:dyDescent="0.35">
      <c r="A91" s="11" t="s">
        <v>124</v>
      </c>
      <c r="B91" s="11" t="str">
        <f ca="1">IFERROR(__xludf.DUMMYFUNCTION("GOOGLETRANSLATE(A90, ""en"",""es"")"),"prevención")</f>
        <v>prevención</v>
      </c>
    </row>
    <row r="92" spans="1:2" x14ac:dyDescent="0.35">
      <c r="A92" s="11" t="s">
        <v>125</v>
      </c>
      <c r="B92" s="11" t="str">
        <f ca="1">IFERROR(__xludf.DUMMYFUNCTION("GOOGLETRANSLATE(A91, ""en"",""es"")"),"desconfianza")</f>
        <v>desconfianza</v>
      </c>
    </row>
    <row r="93" spans="1:2" x14ac:dyDescent="0.35">
      <c r="A93" s="11" t="s">
        <v>126</v>
      </c>
      <c r="B93" s="11" t="str">
        <f ca="1">IFERROR(__xludf.DUMMYFUNCTION("GOOGLETRANSLATE(A92, ""en"",""es"")"),"política")</f>
        <v>política</v>
      </c>
    </row>
    <row r="94" spans="1:2" x14ac:dyDescent="0.35">
      <c r="A94" s="11" t="s">
        <v>127</v>
      </c>
      <c r="B94" s="11" t="str">
        <f ca="1">IFERROR(__xludf.DUMMYFUNCTION("GOOGLETRANSLATE(A93, ""en"",""es"")"),"anti-vacuna")</f>
        <v>anti-vacuna</v>
      </c>
    </row>
    <row r="95" spans="1:2" x14ac:dyDescent="0.35">
      <c r="A95" s="11" t="s">
        <v>128</v>
      </c>
      <c r="B95" s="11" t="str">
        <f ca="1">IFERROR(__xludf.DUMMYFUNCTION("GOOGLETRANSLATE(A94, ""en"",""es"")"),"minoría")</f>
        <v>minoría</v>
      </c>
    </row>
    <row r="96" spans="1:2" x14ac:dyDescent="0.35">
      <c r="A96" s="11" t="s">
        <v>25</v>
      </c>
      <c r="B96" s="11" t="str">
        <f ca="1">IFERROR(__xludf.DUMMYFUNCTION("GOOGLETRANSLATE(A95, ""en"",""es"")"),"Español")</f>
        <v>Español</v>
      </c>
    </row>
    <row r="97" spans="1:2" x14ac:dyDescent="0.35">
      <c r="A97" s="11" t="s">
        <v>129</v>
      </c>
      <c r="B97" s="11" t="str">
        <f ca="1">IFERROR(__xludf.DUMMYFUNCTION("GOOGLETRANSLATE(A96, ""en"",""es"")"),"Espanola")</f>
        <v>Espanola</v>
      </c>
    </row>
    <row r="98" spans="1:2" x14ac:dyDescent="0.35">
      <c r="A98" s="11" t="s">
        <v>130</v>
      </c>
      <c r="B98" s="11" t="str">
        <f ca="1">IFERROR(__xludf.DUMMYFUNCTION("GOOGLETRANSLATE(A97, ""en"",""es"")"),"asiático")</f>
        <v>asiático</v>
      </c>
    </row>
    <row r="99" spans="1:2" x14ac:dyDescent="0.35">
      <c r="A99" s="11" t="s">
        <v>131</v>
      </c>
      <c r="B99" s="11" t="str">
        <f ca="1">IFERROR(__xludf.DUMMYFUNCTION("GOOGLETRANSLATE(A98, ""en"",""es"")"),"grave")</f>
        <v>grave</v>
      </c>
    </row>
    <row r="100" spans="1:2" x14ac:dyDescent="0.35">
      <c r="A100" s="11" t="s">
        <v>132</v>
      </c>
      <c r="B100" s="11" t="str">
        <f ca="1">IFERROR(__xludf.DUMMYFUNCTION("GOOGLETRANSLATE(A99, ""en"",""es"")"),"muerte")</f>
        <v>muerte</v>
      </c>
    </row>
    <row r="101" spans="1:2" x14ac:dyDescent="0.35">
      <c r="A101" s="11" t="s">
        <v>133</v>
      </c>
      <c r="B101" s="11" t="str">
        <f ca="1">IFERROR(__xludf.DUMMYFUNCTION("GOOGLETRANSLATE(A100, ""en"",""es"")"),"vulnerabilidad")</f>
        <v>vulnerabilidad</v>
      </c>
    </row>
    <row r="102" spans="1:2" x14ac:dyDescent="0.35">
      <c r="A102" s="11" t="s">
        <v>134</v>
      </c>
      <c r="B102" s="11" t="str">
        <f ca="1">IFERROR(__xludf.DUMMYFUNCTION("GOOGLETRANSLATE(A101, ""en"",""es"")"),"muertes prevenibles")</f>
        <v>muertes prevenibles</v>
      </c>
    </row>
    <row r="103" spans="1:2" x14ac:dyDescent="0.35">
      <c r="A103" s="11" t="s">
        <v>135</v>
      </c>
      <c r="B103" s="11" t="str">
        <f ca="1">IFERROR(__xludf.DUMMYFUNCTION("GOOGLETRANSLATE(A102, ""en"",""es"")"),"racismo")</f>
        <v>racismo</v>
      </c>
    </row>
    <row r="104" spans="1:2" x14ac:dyDescent="0.35">
      <c r="A104" s="11" t="s">
        <v>136</v>
      </c>
      <c r="B104" s="11" t="str">
        <f ca="1">IFERROR(__xludf.DUMMYFUNCTION("GOOGLETRANSLATE(A103, ""en"",""es"")"),"cuidado de la salud")</f>
        <v>cuidado de la salud</v>
      </c>
    </row>
    <row r="105" spans="1:2" x14ac:dyDescent="0.35">
      <c r="A105" s="11" t="s">
        <v>137</v>
      </c>
      <c r="B105" s="11" t="str">
        <f ca="1">IFERROR(__xludf.DUMMYFUNCTION("GOOGLETRANSLATE(A104, ""en"",""es"")"),"Sur")</f>
        <v>Sur</v>
      </c>
    </row>
    <row r="106" spans="1:2" x14ac:dyDescent="0.35">
      <c r="A106" s="11" t="s">
        <v>138</v>
      </c>
      <c r="B106" s="11" t="str">
        <f ca="1">IFERROR(__xludf.DUMMYFUNCTION("GOOGLETRANSLATE(A105, ""en"",""es"")"),"Sur oeste")</f>
        <v>Sur oeste</v>
      </c>
    </row>
    <row r="107" spans="1:2" x14ac:dyDescent="0.35">
      <c r="A107" s="11" t="s">
        <v>139</v>
      </c>
      <c r="B107" s="11" t="str">
        <f ca="1">IFERROR(__xludf.DUMMYFUNCTION("GOOGLETRANSLATE(A106, ""en"",""es"")"),"norte")</f>
        <v>norte</v>
      </c>
    </row>
    <row r="108" spans="1:2" x14ac:dyDescent="0.35">
      <c r="A108" s="11" t="s">
        <v>140</v>
      </c>
      <c r="B108" s="11" t="str">
        <f ca="1">IFERROR(__xludf.DUMMYFUNCTION("GOOGLETRANSLATE(A107, ""en"",""es"")"),"noroeste")</f>
        <v>noroeste</v>
      </c>
    </row>
    <row r="109" spans="1:2" x14ac:dyDescent="0.35">
      <c r="A109" s="11" t="s">
        <v>141</v>
      </c>
      <c r="B109" s="11" t="str">
        <f ca="1">IFERROR(__xludf.DUMMYFUNCTION("GOOGLETRANSLATE(A108, ""en"",""es"")"),"Alaska")</f>
        <v>Alaska</v>
      </c>
    </row>
    <row r="110" spans="1:2" x14ac:dyDescent="0.35">
      <c r="A110" s="11" t="s">
        <v>142</v>
      </c>
      <c r="B110" s="11" t="str">
        <f ca="1">IFERROR(__xludf.DUMMYFUNCTION("GOOGLETRANSLATE(A109, ""en"",""es"")"),"Hawai")</f>
        <v>Hawai</v>
      </c>
    </row>
    <row r="111" spans="1:2" x14ac:dyDescent="0.35">
      <c r="A111" s="11" t="s">
        <v>143</v>
      </c>
      <c r="B111" s="11" t="str">
        <f ca="1">IFERROR(__xludf.DUMMYFUNCTION("GOOGLETRANSLATE(A110, ""en"",""es"")"),"este")</f>
        <v>este</v>
      </c>
    </row>
    <row r="112" spans="1:2" x14ac:dyDescent="0.35">
      <c r="A112" s="11" t="s">
        <v>144</v>
      </c>
      <c r="B112" s="11" t="str">
        <f ca="1">IFERROR(__xludf.DUMMYFUNCTION("GOOGLETRANSLATE(A111, ""en"",""es"")"),"Oeste")</f>
        <v>Oeste</v>
      </c>
    </row>
    <row r="113" spans="1:2" x14ac:dyDescent="0.35">
      <c r="A113" s="11" t="s">
        <v>145</v>
      </c>
      <c r="B113" s="11" t="str">
        <f ca="1">IFERROR(__xludf.DUMMYFUNCTION("GOOGLETRANSLATE(A112, ""en"",""es"")"),"Puerto Rico")</f>
        <v>Puerto Rico</v>
      </c>
    </row>
    <row r="114" spans="1:2" x14ac:dyDescent="0.35">
      <c r="A114" s="11" t="s">
        <v>146</v>
      </c>
      <c r="B114" s="11" t="str">
        <f ca="1">IFERROR(__xludf.DUMMYFUNCTION("GOOGLETRANSLATE(A113, ""en"",""es"")"),"Guam")</f>
        <v>Guam</v>
      </c>
    </row>
    <row r="115" spans="1:2" x14ac:dyDescent="0.35">
      <c r="A115" s="11" t="s">
        <v>147</v>
      </c>
      <c r="B115" s="11" t="str">
        <f ca="1">IFERROR(__xludf.DUMMYFUNCTION("GOOGLETRANSLATE(A114, ""en"",""es"")"),"Territorio tribal")</f>
        <v>Territorio tribal</v>
      </c>
    </row>
    <row r="116" spans="1:2" x14ac:dyDescent="0.35">
      <c r="A116" s="11" t="s">
        <v>148</v>
      </c>
      <c r="B116" s="11" t="str">
        <f ca="1">IFERROR(__xludf.DUMMYFUNCTION("GOOGLETRANSLATE(A115, ""en"",""es"")"),"indio americano")</f>
        <v>indio americano</v>
      </c>
    </row>
    <row r="117" spans="1:2" x14ac:dyDescent="0.35">
      <c r="A117" s="11" t="s">
        <v>149</v>
      </c>
      <c r="B117" s="11" t="str">
        <f ca="1">IFERROR(__xludf.DUMMYFUNCTION("GOOGLETRANSLATE(A116, ""en"",""es"")"),"avión")</f>
        <v>avión</v>
      </c>
    </row>
    <row r="118" spans="1:2" x14ac:dyDescent="0.35">
      <c r="A118" s="11" t="s">
        <v>150</v>
      </c>
      <c r="B118" s="11" t="str">
        <f ca="1">IFERROR(__xludf.DUMMYFUNCTION("GOOGLETRANSLATE(A117, ""en"",""es"")"),"vacaciones")</f>
        <v>vacaciones</v>
      </c>
    </row>
    <row r="119" spans="1:2" x14ac:dyDescent="0.35">
      <c r="A119" s="11" t="s">
        <v>151</v>
      </c>
      <c r="B119" s="11" t="str">
        <f ca="1">IFERROR(__xludf.DUMMYFUNCTION("GOOGLETRANSLATE(A118, ""en"",""es"")"),"viaje")</f>
        <v>viaje</v>
      </c>
    </row>
    <row r="120" spans="1:2" x14ac:dyDescent="0.35">
      <c r="A120" s="11" t="s">
        <v>152</v>
      </c>
      <c r="B120" s="11" t="str">
        <f ca="1">IFERROR(__xludf.DUMMYFUNCTION("GOOGLETRANSLATE(A119, ""en"",""es"")"),"escuela")</f>
        <v>escuela</v>
      </c>
    </row>
    <row r="121" spans="1:2" x14ac:dyDescent="0.35">
      <c r="A121" s="11" t="s">
        <v>153</v>
      </c>
      <c r="B121" s="11" t="str">
        <f ca="1">IFERROR(__xludf.DUMMYFUNCTION("GOOGLETRANSLATE(A120, ""en"",""es"")"),"Iglesia")</f>
        <v>Iglesia</v>
      </c>
    </row>
    <row r="122" spans="1:2" x14ac:dyDescent="0.35">
      <c r="A122" s="11" t="s">
        <v>154</v>
      </c>
      <c r="B122" s="11" t="str">
        <f ca="1">IFERROR(__xludf.DUMMYFUNCTION("GOOGLETRANSLATE(A121, ""en"",""es"")"),"sinagoga")</f>
        <v>sinagoga</v>
      </c>
    </row>
    <row r="123" spans="1:2" x14ac:dyDescent="0.35">
      <c r="A123" s="11" t="s">
        <v>155</v>
      </c>
      <c r="B123" s="11" t="str">
        <f ca="1">IFERROR(__xludf.DUMMYFUNCTION("GOOGLETRANSLATE(A122, ""en"",""es"")"),"mezquita")</f>
        <v>mezquita</v>
      </c>
    </row>
    <row r="124" spans="1:2" x14ac:dyDescent="0.35">
      <c r="A124" s="11" t="s">
        <v>156</v>
      </c>
      <c r="B124" s="11" t="str">
        <f ca="1">IFERROR(__xludf.DUMMYFUNCTION("GOOGLETRANSLATE(A123, ""en"",""es"")"),"líderes")</f>
        <v>líderes</v>
      </c>
    </row>
    <row r="125" spans="1:2" x14ac:dyDescent="0.35">
      <c r="A125" s="11" t="s">
        <v>157</v>
      </c>
      <c r="B125" s="11" t="str">
        <f ca="1">IFERROR(__xludf.DUMMYFUNCTION("GOOGLETRANSLATE(A124, ""en"",""es"")"),"líder")</f>
        <v>líder</v>
      </c>
    </row>
    <row r="126" spans="1:2" x14ac:dyDescent="0.35">
      <c r="A126" s="11" t="s">
        <v>158</v>
      </c>
      <c r="B126" s="11" t="str">
        <f ca="1">IFERROR(__xludf.DUMMYFUNCTION("GOOGLETRANSLATE(A125, ""en"",""es"")"),"comunidad de aprendizaje")</f>
        <v>comunidad de aprendizaje</v>
      </c>
    </row>
    <row r="127" spans="1:2" x14ac:dyDescent="0.35">
      <c r="A127" s="11" t="s">
        <v>159</v>
      </c>
      <c r="B127" s="11" t="str">
        <f ca="1">IFERROR(__xludf.DUMMYFUNCTION("GOOGLETRANSLATE(A126, ""en"",""es"")"),"pueblo")</f>
        <v>pueblo</v>
      </c>
    </row>
    <row r="128" spans="1:2" x14ac:dyDescent="0.35">
      <c r="A128" s="11" t="s">
        <v>160</v>
      </c>
      <c r="B128" s="11" t="str">
        <f ca="1">IFERROR(__xludf.DUMMYFUNCTION("GOOGLETRANSLATE(A127, ""en"",""es"")"),"ciudad")</f>
        <v>ciudad</v>
      </c>
    </row>
    <row r="129" spans="1:2" x14ac:dyDescent="0.35">
      <c r="A129" s="11" t="s">
        <v>161</v>
      </c>
      <c r="B129" s="11" t="str">
        <f ca="1">IFERROR(__xludf.DUMMYFUNCTION("GOOGLETRANSLATE(A128, ""en"",""es"")"),"centro de salud")</f>
        <v>centro de salud</v>
      </c>
    </row>
    <row r="130" spans="1:2" x14ac:dyDescent="0.35">
      <c r="A130" s="11" t="s">
        <v>162</v>
      </c>
      <c r="B130" s="11" t="str">
        <f ca="1">IFERROR(__xludf.DUMMYFUNCTION("GOOGLETRANSLATE(A129, ""en"",""es"")"),"Expresar")</f>
        <v>Expresar</v>
      </c>
    </row>
    <row r="131" spans="1:2" x14ac:dyDescent="0.35">
      <c r="A131" s="11" t="s">
        <v>163</v>
      </c>
      <c r="B131" s="11" t="str">
        <f ca="1">IFERROR(__xludf.DUMMYFUNCTION("GOOGLETRANSLATE(A130, ""en"",""es"")"),"volantes")</f>
        <v>volantes</v>
      </c>
    </row>
    <row r="132" spans="1:2" x14ac:dyDescent="0.35">
      <c r="A132" s="11" t="s">
        <v>164</v>
      </c>
      <c r="B132" s="11" t="str">
        <f ca="1">IFERROR(__xludf.DUMMYFUNCTION("GOOGLETRANSLATE(A131, ""en"",""es"")"),"hoja de hechos")</f>
        <v>hoja de hechos</v>
      </c>
    </row>
    <row r="133" spans="1:2" x14ac:dyDescent="0.35">
      <c r="A133" s="11" t="s">
        <v>97</v>
      </c>
      <c r="B133" s="11" t="str">
        <f ca="1">IFERROR(__xludf.DUMMYFUNCTION("GOOGLETRANSLATE(A132, ""en"",""es"")"),"kit de herramientas")</f>
        <v>kit de herramientas</v>
      </c>
    </row>
    <row r="134" spans="1:2" x14ac:dyDescent="0.35">
      <c r="A134" s="11" t="s">
        <v>165</v>
      </c>
      <c r="B134" s="11" t="str">
        <f ca="1">IFERROR(__xludf.DUMMYFUNCTION("GOOGLETRANSLATE(A133, ""en"",""es"")"),"video")</f>
        <v>video</v>
      </c>
    </row>
    <row r="135" spans="1:2" x14ac:dyDescent="0.35">
      <c r="A135" s="11" t="s">
        <v>166</v>
      </c>
      <c r="B135" s="11" t="str">
        <f ca="1">IFERROR(__xludf.DUMMYFUNCTION("GOOGLETRANSLATE(A134, ""en"",""es"")"),"medios de comunicación social")</f>
        <v>medios de comunicación social</v>
      </c>
    </row>
    <row r="136" spans="1:2" x14ac:dyDescent="0.35">
      <c r="A136" s="11" t="s">
        <v>167</v>
      </c>
      <c r="B136" s="11" t="str">
        <f ca="1">IFERROR(__xludf.DUMMYFUNCTION("GOOGLETRANSLATE(A135, ""en"",""es"")"),"comunicación")</f>
        <v>comunicación</v>
      </c>
    </row>
    <row r="137" spans="1:2" x14ac:dyDescent="0.35">
      <c r="A137" s="11" t="s">
        <v>168</v>
      </c>
      <c r="B137" s="11" t="str">
        <f ca="1">IFERROR(__xludf.DUMMYFUNCTION("GOOGLETRANSLATE(A136, ""en"",""es"")"),"delta")</f>
        <v>delta</v>
      </c>
    </row>
    <row r="138" spans="1:2" x14ac:dyDescent="0.35">
      <c r="A138" s="11" t="s">
        <v>169</v>
      </c>
      <c r="B138" s="11" t="str">
        <f ca="1">IFERROR(__xludf.DUMMYFUNCTION("GOOGLETRANSLATE(A137, ""en"",""es"")"),"encuestas")</f>
        <v>encuestas</v>
      </c>
    </row>
    <row r="139" spans="1:2" x14ac:dyDescent="0.35">
      <c r="A139" s="11" t="s">
        <v>170</v>
      </c>
      <c r="B139" s="11" t="str">
        <f ca="1">IFERROR(__xludf.DUMMYFUNCTION("GOOGLETRANSLATE(A138, ""en"",""es"")"),"audio")</f>
        <v>audio</v>
      </c>
    </row>
    <row r="140" spans="1:2" x14ac:dyDescent="0.35">
      <c r="A140" s="11" t="s">
        <v>171</v>
      </c>
      <c r="B140" s="11" t="str">
        <f ca="1">IFERROR(__xludf.DUMMYFUNCTION("GOOGLETRANSLATE(A139, ""en"",""es"")"),"gráficos")</f>
        <v>gráficos</v>
      </c>
    </row>
    <row r="141" spans="1:2" x14ac:dyDescent="0.35">
      <c r="A141" s="11" t="s">
        <v>172</v>
      </c>
      <c r="B141" s="11" t="str">
        <f ca="1">IFERROR(__xludf.DUMMYFUNCTION("GOOGLETRANSLATE(A140, ""en"",""es"")"),"seminarios web")</f>
        <v>seminarios web</v>
      </c>
    </row>
    <row r="142" spans="1:2" x14ac:dyDescent="0.35">
      <c r="A142" s="11" t="s">
        <v>173</v>
      </c>
      <c r="B142" s="11" t="str">
        <f ca="1">IFERROR(__xludf.DUMMYFUNCTION("GOOGLETRANSLATE(A141, ""en"",""es"")"),"fotografías")</f>
        <v>fotografías</v>
      </c>
    </row>
    <row r="143" spans="1:2" x14ac:dyDescent="0.35">
      <c r="A143" s="11" t="s">
        <v>174</v>
      </c>
      <c r="B143" s="11" t="str">
        <f ca="1">IFERROR(__xludf.DUMMYFUNCTION("GOOGLETRANSLATE(A142, ""en"",""es"")"),"informes")</f>
        <v>informes</v>
      </c>
    </row>
    <row r="144" spans="1:2" x14ac:dyDescent="0.35">
      <c r="A144" s="11" t="s">
        <v>175</v>
      </c>
      <c r="B144" s="11" t="str">
        <f ca="1">IFERROR(__xludf.DUMMYFUNCTION("GOOGLETRANSLATE(A143, ""en"",""es"")"),"libros blancos")</f>
        <v>libros blancos</v>
      </c>
    </row>
    <row r="145" spans="1:2" x14ac:dyDescent="0.35">
      <c r="A145" s="11" t="s">
        <v>176</v>
      </c>
      <c r="B145" s="11" t="str">
        <f ca="1">IFERROR(__xludf.DUMMYFUNCTION("GOOGLETRANSLATE(A144, ""en"",""es"")"),"revistas")</f>
        <v>revistas</v>
      </c>
    </row>
    <row r="146" spans="1:2" x14ac:dyDescent="0.35">
      <c r="A146" s="11" t="s">
        <v>177</v>
      </c>
      <c r="B146" s="11" t="str">
        <f ca="1">IFERROR(__xludf.DUMMYFUNCTION("GOOGLETRANSLATE(A145, ""en"",""es"")"),"noticias")</f>
        <v>noticias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C18F509374CF44B3D1CF641B7B0B2A" ma:contentTypeVersion="13" ma:contentTypeDescription="Create a new document." ma:contentTypeScope="" ma:versionID="5de154303d70425c6ad6430b05296330">
  <xsd:schema xmlns:xsd="http://www.w3.org/2001/XMLSchema" xmlns:xs="http://www.w3.org/2001/XMLSchema" xmlns:p="http://schemas.microsoft.com/office/2006/metadata/properties" xmlns:ns2="38b51d98-8436-474b-9810-f6d2e0bf4279" xmlns:ns3="f1be2f73-faf2-459d-94d4-8efca3cc9cc8" targetNamespace="http://schemas.microsoft.com/office/2006/metadata/properties" ma:root="true" ma:fieldsID="89032102b70b94e001f139d14a04148b" ns2:_="" ns3:_="">
    <xsd:import namespace="38b51d98-8436-474b-9810-f6d2e0bf4279"/>
    <xsd:import namespace="f1be2f73-faf2-459d-94d4-8efca3cc9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51d98-8436-474b-9810-f6d2e0bf4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e2f73-faf2-459d-94d4-8efca3cc9c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15E9EF-ECE6-4113-8BC1-5520BACEF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51d98-8436-474b-9810-f6d2e0bf4279"/>
    <ds:schemaRef ds:uri="f1be2f73-faf2-459d-94d4-8efca3cc9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913A92-CBDD-451E-A801-CE20E8C2EE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E96D8D-5415-4D1A-909E-F03918428994}">
  <ds:schemaRefs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b2348f1-e54d-42b8-bc96-db41b68f3d4b"/>
    <ds:schemaRef ds:uri="90b4654b-6970-418f-8e01-d2fdceda9d4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 Tracking Form</vt:lpstr>
      <vt:lpstr>Dropdown Menus</vt:lpstr>
      <vt:lpstr>Tags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Zilber, Catherine</dc:creator>
  <cp:keywords/>
  <dc:description/>
  <cp:lastModifiedBy>Zilber, Catherine</cp:lastModifiedBy>
  <cp:revision/>
  <dcterms:created xsi:type="dcterms:W3CDTF">2021-07-19T19:36:47Z</dcterms:created>
  <dcterms:modified xsi:type="dcterms:W3CDTF">2021-08-17T10:29:28Z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0x010100CDC18F509374CF44B3D1CF641B7B0B2A</vt:lpwstr>
  </property>
</Properties>
</file>